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firstSheet="1" activeTab="4"/>
  </bookViews>
  <sheets>
    <sheet name="Budget 03 simplifié" sheetId="1" r:id="rId1"/>
    <sheet name="Budget 2003 APPROUVE" sheetId="2" r:id="rId2"/>
    <sheet name="Budget 2004" sheetId="3" r:id="rId3"/>
    <sheet name="Depenses 2003" sheetId="4" r:id="rId4"/>
    <sheet name="BUDGET 2005" sheetId="5" r:id="rId5"/>
  </sheets>
  <definedNames/>
  <calcPr fullCalcOnLoad="1"/>
</workbook>
</file>

<file path=xl/sharedStrings.xml><?xml version="1.0" encoding="utf-8"?>
<sst xmlns="http://schemas.openxmlformats.org/spreadsheetml/2006/main" count="370" uniqueCount="128">
  <si>
    <t>ENTRETIEN MATERIEL</t>
  </si>
  <si>
    <t>Végétaux</t>
  </si>
  <si>
    <t>TOTAL</t>
  </si>
  <si>
    <t>CHARGES GENERALES</t>
  </si>
  <si>
    <t>Frais de personnel</t>
  </si>
  <si>
    <t>R.C. personnel</t>
  </si>
  <si>
    <t>Consommation eau</t>
  </si>
  <si>
    <t>Consommation électrique</t>
  </si>
  <si>
    <t>Honoraires de gestion</t>
  </si>
  <si>
    <t>Honoraires divers</t>
  </si>
  <si>
    <t>Frais de gestion</t>
  </si>
  <si>
    <t>S/total</t>
  </si>
  <si>
    <t>CHARGES IMMOBILIERES</t>
  </si>
  <si>
    <t>Locaux ASERE, propriétaire</t>
  </si>
  <si>
    <t>Locaux ASERE, locataire</t>
  </si>
  <si>
    <t>Entretien locaux</t>
  </si>
  <si>
    <t>Recettes Tennis</t>
  </si>
  <si>
    <t>ACHATS</t>
  </si>
  <si>
    <t>Matériel, outillage jardin</t>
  </si>
  <si>
    <t>Engrais, desherbants</t>
  </si>
  <si>
    <t>Matériel nettoyage, balayage</t>
  </si>
  <si>
    <t>Matériel électrique</t>
  </si>
  <si>
    <t>Quincaillerie</t>
  </si>
  <si>
    <t>Divers</t>
  </si>
  <si>
    <t>S/Total</t>
  </si>
  <si>
    <t>Essence, huile</t>
  </si>
  <si>
    <t>Amortissement</t>
  </si>
  <si>
    <t>Avaloirs, puisards</t>
  </si>
  <si>
    <t>Jeux, bancs, grillage</t>
  </si>
  <si>
    <t>Arbres, tailles</t>
  </si>
  <si>
    <t>Sel, sable, ciment, etc ….</t>
  </si>
  <si>
    <t>Peinture</t>
  </si>
  <si>
    <t>BUDGET 2002</t>
  </si>
  <si>
    <t>DEPENSES 2001</t>
  </si>
  <si>
    <t>BUDGET 2003</t>
  </si>
  <si>
    <t>Produits financiers + Exceptionnels</t>
  </si>
  <si>
    <t>Remboursement sinistre</t>
  </si>
  <si>
    <t>Impôts fonciers</t>
  </si>
  <si>
    <t>Gros travaux avec maitrise d'œuvre</t>
  </si>
  <si>
    <t>ASERE  -  PREVISIONNEL  2003</t>
  </si>
  <si>
    <t>Assurances, vignettes</t>
  </si>
  <si>
    <t>Entretien, réparation</t>
  </si>
  <si>
    <t>Poubelles, enlèvement déchets</t>
  </si>
  <si>
    <t>ENTRETIEN GENERAL</t>
  </si>
  <si>
    <t>TRAVAUX EN REGIE</t>
  </si>
  <si>
    <t>PARKING ROME</t>
  </si>
  <si>
    <t>Elagage grands arbres</t>
  </si>
  <si>
    <t>Fleurissement aérien</t>
  </si>
  <si>
    <t>Bassins, entretie + réfection</t>
  </si>
  <si>
    <t>Réfection de pelouses</t>
  </si>
  <si>
    <t>Bancs, corbeilles</t>
  </si>
  <si>
    <t>Chicanes, arceaux vélos, etc ….</t>
  </si>
  <si>
    <t xml:space="preserve">TOTAL GESTION </t>
  </si>
  <si>
    <t>TOTAL GESTION BASE</t>
  </si>
  <si>
    <t xml:space="preserve"> PLUS : Gros travaux par financement sur le fonds de réserve</t>
  </si>
  <si>
    <t>approuvé par l'AGO du 15 janvier 2003</t>
  </si>
  <si>
    <t>Divers,quincaillerie,peinture,ciment, etc,,</t>
  </si>
  <si>
    <t>Essence, huile, réparations,assurances</t>
  </si>
  <si>
    <t>Bassins, entretien + réfection</t>
  </si>
  <si>
    <t>Audit général gros arbres</t>
  </si>
  <si>
    <t>Mise en conformité jeux de Palerme</t>
  </si>
  <si>
    <t>Mats éclairage parking de Gaulle</t>
  </si>
  <si>
    <t>Création bacs à fleurs, maçonnerie</t>
  </si>
  <si>
    <t>TOTAL BUDGET</t>
  </si>
  <si>
    <t>Abattage arbres dangereux + replantation</t>
  </si>
  <si>
    <t>Location matériel, nacelle, mini-pelle, etc..</t>
  </si>
  <si>
    <t>%</t>
  </si>
  <si>
    <t>Consommation électrique + eau</t>
  </si>
  <si>
    <t>Frais + Honoraires de gestion + divers</t>
  </si>
  <si>
    <t>Locaux ASERE, propriétaire + locataire</t>
  </si>
  <si>
    <t>Végétaux, tailles, engrais, desherbants</t>
  </si>
  <si>
    <t>DEPENSES 2002</t>
  </si>
  <si>
    <t>Abattage arbres dangereux</t>
  </si>
  <si>
    <t>Mise en conformité jeux</t>
  </si>
  <si>
    <t>Remplacement mats éclairage</t>
  </si>
  <si>
    <t>Création de bacs à fleurs</t>
  </si>
  <si>
    <t>Travaux divers, fournitures</t>
  </si>
  <si>
    <t>Location matériel, nacelles</t>
  </si>
  <si>
    <t>Reports gestion base</t>
  </si>
  <si>
    <t>HANOI, accés handicapés</t>
  </si>
  <si>
    <t>HAIPHONG, réfection pavage</t>
  </si>
  <si>
    <t xml:space="preserve">AVENTIN, étanchéité + dallage </t>
  </si>
  <si>
    <t>MILAN, étanchéité parking</t>
  </si>
  <si>
    <t>PERSPECTVES, enrobés, dallage</t>
  </si>
  <si>
    <t>CUS HABITAT, rue de Milan</t>
  </si>
  <si>
    <t>STOCKHOLM, enrobés</t>
  </si>
  <si>
    <t>CITADELLE, pavage</t>
  </si>
  <si>
    <t>3 F, couche roulement</t>
  </si>
  <si>
    <t>ILOT  A, couche roulement</t>
  </si>
  <si>
    <t>Gros travaux + maitrise d'œuvre</t>
  </si>
  <si>
    <t>BUDGET 2004</t>
  </si>
  <si>
    <t>ASERE  - PREVISIONNEL 2004</t>
  </si>
  <si>
    <t>Assurances</t>
  </si>
  <si>
    <t>Audit arbres</t>
  </si>
  <si>
    <t>Travaux parking Centre Commercial</t>
  </si>
  <si>
    <t>Marquage au sol, lasure</t>
  </si>
  <si>
    <t>Consommation, eau, électrique</t>
  </si>
  <si>
    <t>DEPENSES 2003</t>
  </si>
  <si>
    <t>DE GAULLE</t>
  </si>
  <si>
    <t>NOBEL</t>
  </si>
  <si>
    <t>PAUL APPELL</t>
  </si>
  <si>
    <t>SCHWEITZER</t>
  </si>
  <si>
    <t>DIVERS GROS TRAVAUX</t>
  </si>
  <si>
    <t>Solde gestion CEGIP</t>
  </si>
  <si>
    <t>ASERE  - DEPENSES 2003</t>
  </si>
  <si>
    <t>Financement fonds de réserve</t>
  </si>
  <si>
    <t>CUS HABITAT</t>
  </si>
  <si>
    <t>Gros travaux</t>
  </si>
  <si>
    <t>TOTAL  GENERAL</t>
  </si>
  <si>
    <t>ECARTS/BUD.</t>
  </si>
  <si>
    <t xml:space="preserve">Provision constituée </t>
  </si>
  <si>
    <t>BUDGET 2005</t>
  </si>
  <si>
    <t>ASERE  - PREVISIONNEL  2005</t>
  </si>
  <si>
    <t>Entretien jeux</t>
  </si>
  <si>
    <t>Vegetaux dans cadre gros travaux</t>
  </si>
  <si>
    <t>Fonds de prévoyance</t>
  </si>
  <si>
    <t>Balayeuse, essence, assurance, ent.</t>
  </si>
  <si>
    <t>(1)</t>
  </si>
  <si>
    <t>(2)</t>
  </si>
  <si>
    <t>N.B.</t>
  </si>
  <si>
    <t xml:space="preserve">    ajouter  €  30.000,00</t>
  </si>
  <si>
    <t>Frais personnel</t>
  </si>
  <si>
    <t>Entretien matériel</t>
  </si>
  <si>
    <t>( nouveaux locaux )</t>
  </si>
  <si>
    <t>Mise en conformité divers jeux</t>
  </si>
  <si>
    <t>En cas de décision de non acquissition de la balayeuse, le projet de</t>
  </si>
  <si>
    <t>budget 2005 ci-dessus devra être modifié comme suit :</t>
  </si>
  <si>
    <t xml:space="preserve">    déduire €    6.000,00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</si>
</sst>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\ _F"/>
    <numFmt numFmtId="173" formatCode="#,##0.00\ [$€-1]"/>
    <numFmt numFmtId="174" formatCode="#,##0.00\ [$€-1];[Red]\-#,##0.00\ [$€-1]"/>
    <numFmt numFmtId="175" formatCode="#,##0.00\ &quot;F&quot;"/>
  </numFmts>
  <fonts count="1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4">
    <xf numFmtId="0" fontId="0" fillId="0" borderId="0" xfId="0" applyAlignment="1">
      <alignment/>
    </xf>
    <xf numFmtId="172" fontId="0" fillId="0" borderId="1" xfId="0" applyNumberFormat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172" fontId="0" fillId="0" borderId="0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3" xfId="0" applyNumberFormat="1" applyFont="1" applyBorder="1" applyAlignment="1">
      <alignment/>
    </xf>
    <xf numFmtId="0" fontId="1" fillId="0" borderId="4" xfId="0" applyFont="1" applyBorder="1" applyAlignment="1">
      <alignment horizontal="center"/>
    </xf>
    <xf numFmtId="172" fontId="1" fillId="0" borderId="5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2" fontId="1" fillId="0" borderId="6" xfId="0" applyNumberFormat="1" applyFont="1" applyBorder="1" applyAlignment="1">
      <alignment horizontal="center"/>
    </xf>
    <xf numFmtId="172" fontId="0" fillId="0" borderId="7" xfId="0" applyNumberFormat="1" applyBorder="1" applyAlignment="1">
      <alignment/>
    </xf>
    <xf numFmtId="172" fontId="1" fillId="0" borderId="7" xfId="0" applyNumberFormat="1" applyFont="1" applyBorder="1" applyAlignment="1">
      <alignment/>
    </xf>
    <xf numFmtId="172" fontId="1" fillId="0" borderId="8" xfId="0" applyNumberFormat="1" applyFont="1" applyBorder="1" applyAlignment="1">
      <alignment/>
    </xf>
    <xf numFmtId="172" fontId="1" fillId="0" borderId="9" xfId="0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1" fillId="0" borderId="11" xfId="0" applyNumberFormat="1" applyFont="1" applyBorder="1" applyAlignment="1">
      <alignment horizontal="center"/>
    </xf>
    <xf numFmtId="172" fontId="0" fillId="0" borderId="8" xfId="0" applyNumberFormat="1" applyBorder="1" applyAlignment="1">
      <alignment/>
    </xf>
    <xf numFmtId="0" fontId="0" fillId="0" borderId="0" xfId="0" applyFont="1" applyFill="1" applyBorder="1" applyAlignment="1">
      <alignment horizontal="right"/>
    </xf>
    <xf numFmtId="172" fontId="1" fillId="0" borderId="1" xfId="0" applyNumberFormat="1" applyFont="1" applyBorder="1" applyAlignment="1">
      <alignment/>
    </xf>
    <xf numFmtId="0" fontId="1" fillId="0" borderId="12" xfId="0" applyFont="1" applyBorder="1" applyAlignment="1">
      <alignment horizontal="right"/>
    </xf>
    <xf numFmtId="172" fontId="1" fillId="0" borderId="13" xfId="0" applyNumberFormat="1" applyFont="1" applyBorder="1" applyAlignment="1">
      <alignment horizontal="right"/>
    </xf>
    <xf numFmtId="172" fontId="0" fillId="0" borderId="14" xfId="0" applyNumberFormat="1" applyBorder="1" applyAlignment="1">
      <alignment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172" fontId="1" fillId="0" borderId="13" xfId="0" applyNumberFormat="1" applyFont="1" applyBorder="1" applyAlignment="1">
      <alignment/>
    </xf>
    <xf numFmtId="172" fontId="1" fillId="0" borderId="14" xfId="0" applyNumberFormat="1" applyFont="1" applyBorder="1" applyAlignment="1">
      <alignment/>
    </xf>
    <xf numFmtId="0" fontId="0" fillId="0" borderId="12" xfId="0" applyFont="1" applyFill="1" applyBorder="1" applyAlignment="1">
      <alignment horizontal="left"/>
    </xf>
    <xf numFmtId="172" fontId="0" fillId="0" borderId="13" xfId="0" applyNumberFormat="1" applyBorder="1" applyAlignment="1">
      <alignment/>
    </xf>
    <xf numFmtId="0" fontId="1" fillId="0" borderId="15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172" fontId="0" fillId="0" borderId="8" xfId="0" applyNumberFormat="1" applyFont="1" applyBorder="1" applyAlignment="1">
      <alignment/>
    </xf>
    <xf numFmtId="172" fontId="0" fillId="0" borderId="0" xfId="0" applyNumberFormat="1" applyFont="1" applyBorder="1" applyAlignment="1">
      <alignment/>
    </xf>
    <xf numFmtId="172" fontId="0" fillId="0" borderId="7" xfId="0" applyNumberFormat="1" applyFont="1" applyBorder="1" applyAlignment="1">
      <alignment/>
    </xf>
    <xf numFmtId="10" fontId="4" fillId="0" borderId="16" xfId="0" applyNumberFormat="1" applyFont="1" applyBorder="1" applyAlignment="1">
      <alignment horizontal="center"/>
    </xf>
    <xf numFmtId="10" fontId="5" fillId="0" borderId="0" xfId="0" applyNumberFormat="1" applyFont="1" applyAlignment="1">
      <alignment horizontal="center"/>
    </xf>
    <xf numFmtId="10" fontId="5" fillId="0" borderId="17" xfId="0" applyNumberFormat="1" applyFont="1" applyBorder="1" applyAlignment="1">
      <alignment horizontal="center"/>
    </xf>
    <xf numFmtId="10" fontId="5" fillId="0" borderId="18" xfId="0" applyNumberFormat="1" applyFont="1" applyBorder="1" applyAlignment="1">
      <alignment horizontal="center"/>
    </xf>
    <xf numFmtId="10" fontId="5" fillId="0" borderId="19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172" fontId="1" fillId="0" borderId="21" xfId="0" applyNumberFormat="1" applyFont="1" applyBorder="1" applyAlignment="1">
      <alignment/>
    </xf>
    <xf numFmtId="172" fontId="6" fillId="0" borderId="7" xfId="0" applyNumberFormat="1" applyFont="1" applyBorder="1" applyAlignment="1">
      <alignment/>
    </xf>
    <xf numFmtId="172" fontId="1" fillId="0" borderId="22" xfId="0" applyNumberFormat="1" applyFont="1" applyBorder="1" applyAlignment="1">
      <alignment horizontal="center"/>
    </xf>
    <xf numFmtId="172" fontId="3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3" fillId="0" borderId="23" xfId="0" applyNumberFormat="1" applyFont="1" applyBorder="1" applyAlignment="1">
      <alignment horizontal="center"/>
    </xf>
    <xf numFmtId="172" fontId="6" fillId="0" borderId="24" xfId="0" applyNumberFormat="1" applyFont="1" applyBorder="1" applyAlignment="1">
      <alignment/>
    </xf>
    <xf numFmtId="172" fontId="3" fillId="0" borderId="24" xfId="0" applyNumberFormat="1" applyFont="1" applyBorder="1" applyAlignment="1">
      <alignment/>
    </xf>
    <xf numFmtId="172" fontId="1" fillId="0" borderId="16" xfId="0" applyNumberFormat="1" applyFont="1" applyBorder="1" applyAlignment="1">
      <alignment horizontal="center"/>
    </xf>
    <xf numFmtId="172" fontId="3" fillId="0" borderId="25" xfId="0" applyNumberFormat="1" applyFont="1" applyBorder="1" applyAlignment="1">
      <alignment/>
    </xf>
    <xf numFmtId="172" fontId="3" fillId="0" borderId="16" xfId="0" applyNumberFormat="1" applyFont="1" applyBorder="1" applyAlignment="1">
      <alignment/>
    </xf>
    <xf numFmtId="172" fontId="1" fillId="0" borderId="26" xfId="0" applyNumberFormat="1" applyFont="1" applyBorder="1" applyAlignment="1">
      <alignment/>
    </xf>
    <xf numFmtId="172" fontId="6" fillId="0" borderId="0" xfId="0" applyNumberFormat="1" applyFont="1" applyAlignment="1">
      <alignment/>
    </xf>
    <xf numFmtId="0" fontId="0" fillId="0" borderId="2" xfId="0" applyFont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right"/>
    </xf>
    <xf numFmtId="172" fontId="8" fillId="0" borderId="9" xfId="0" applyNumberFormat="1" applyFont="1" applyBorder="1" applyAlignment="1">
      <alignment/>
    </xf>
    <xf numFmtId="172" fontId="8" fillId="0" borderId="21" xfId="0" applyNumberFormat="1" applyFont="1" applyBorder="1" applyAlignment="1">
      <alignment/>
    </xf>
    <xf numFmtId="172" fontId="5" fillId="0" borderId="23" xfId="0" applyNumberFormat="1" applyFont="1" applyBorder="1" applyAlignment="1">
      <alignment horizontal="center"/>
    </xf>
    <xf numFmtId="172" fontId="9" fillId="0" borderId="24" xfId="0" applyNumberFormat="1" applyFont="1" applyBorder="1" applyAlignment="1">
      <alignment/>
    </xf>
    <xf numFmtId="172" fontId="5" fillId="0" borderId="24" xfId="0" applyNumberFormat="1" applyFont="1" applyBorder="1" applyAlignment="1">
      <alignment/>
    </xf>
    <xf numFmtId="172" fontId="5" fillId="0" borderId="0" xfId="0" applyNumberFormat="1" applyFont="1" applyBorder="1" applyAlignment="1">
      <alignment/>
    </xf>
    <xf numFmtId="172" fontId="5" fillId="0" borderId="13" xfId="0" applyNumberFormat="1" applyFont="1" applyBorder="1" applyAlignment="1">
      <alignment/>
    </xf>
    <xf numFmtId="172" fontId="1" fillId="0" borderId="23" xfId="0" applyNumberFormat="1" applyFont="1" applyBorder="1" applyAlignment="1">
      <alignment horizontal="center"/>
    </xf>
    <xf numFmtId="172" fontId="0" fillId="0" borderId="3" xfId="0" applyNumberFormat="1" applyBorder="1" applyAlignment="1">
      <alignment/>
    </xf>
    <xf numFmtId="172" fontId="0" fillId="0" borderId="24" xfId="0" applyNumberFormat="1" applyFont="1" applyBorder="1" applyAlignment="1">
      <alignment/>
    </xf>
    <xf numFmtId="172" fontId="1" fillId="0" borderId="24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172" fontId="0" fillId="0" borderId="27" xfId="0" applyNumberFormat="1" applyFont="1" applyBorder="1" applyAlignment="1">
      <alignment/>
    </xf>
    <xf numFmtId="0" fontId="1" fillId="0" borderId="4" xfId="0" applyFont="1" applyBorder="1" applyAlignment="1">
      <alignment horizontal="right"/>
    </xf>
    <xf numFmtId="172" fontId="1" fillId="0" borderId="11" xfId="0" applyNumberFormat="1" applyFont="1" applyBorder="1" applyAlignment="1">
      <alignment/>
    </xf>
    <xf numFmtId="172" fontId="5" fillId="0" borderId="28" xfId="0" applyNumberFormat="1" applyFont="1" applyBorder="1" applyAlignment="1">
      <alignment/>
    </xf>
    <xf numFmtId="172" fontId="1" fillId="0" borderId="29" xfId="0" applyNumberFormat="1" applyFont="1" applyBorder="1" applyAlignment="1">
      <alignment/>
    </xf>
    <xf numFmtId="172" fontId="5" fillId="0" borderId="16" xfId="0" applyNumberFormat="1" applyFont="1" applyBorder="1" applyAlignment="1">
      <alignment horizontal="center"/>
    </xf>
    <xf numFmtId="172" fontId="1" fillId="0" borderId="6" xfId="0" applyNumberFormat="1" applyFont="1" applyBorder="1" applyAlignment="1">
      <alignment/>
    </xf>
    <xf numFmtId="172" fontId="10" fillId="0" borderId="23" xfId="0" applyNumberFormat="1" applyFont="1" applyBorder="1" applyAlignment="1">
      <alignment horizontal="center"/>
    </xf>
    <xf numFmtId="172" fontId="11" fillId="0" borderId="24" xfId="0" applyNumberFormat="1" applyFont="1" applyBorder="1" applyAlignment="1">
      <alignment/>
    </xf>
    <xf numFmtId="172" fontId="10" fillId="0" borderId="24" xfId="0" applyNumberFormat="1" applyFont="1" applyBorder="1" applyAlignment="1">
      <alignment/>
    </xf>
    <xf numFmtId="172" fontId="10" fillId="0" borderId="28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0" fillId="0" borderId="23" xfId="0" applyNumberFormat="1" applyFont="1" applyBorder="1" applyAlignment="1">
      <alignment/>
    </xf>
    <xf numFmtId="172" fontId="11" fillId="0" borderId="30" xfId="0" applyNumberFormat="1" applyFont="1" applyBorder="1" applyAlignment="1">
      <alignment/>
    </xf>
    <xf numFmtId="172" fontId="10" fillId="0" borderId="31" xfId="0" applyNumberFormat="1" applyFont="1" applyBorder="1" applyAlignment="1">
      <alignment/>
    </xf>
    <xf numFmtId="172" fontId="10" fillId="0" borderId="25" xfId="0" applyNumberFormat="1" applyFont="1" applyBorder="1" applyAlignment="1">
      <alignment/>
    </xf>
    <xf numFmtId="172" fontId="8" fillId="0" borderId="29" xfId="0" applyNumberFormat="1" applyFont="1" applyBorder="1" applyAlignment="1">
      <alignment/>
    </xf>
    <xf numFmtId="172" fontId="1" fillId="0" borderId="32" xfId="0" applyNumberFormat="1" applyFont="1" applyBorder="1" applyAlignment="1">
      <alignment/>
    </xf>
    <xf numFmtId="0" fontId="0" fillId="0" borderId="0" xfId="0" applyBorder="1" applyAlignment="1">
      <alignment/>
    </xf>
    <xf numFmtId="172" fontId="1" fillId="0" borderId="23" xfId="0" applyNumberFormat="1" applyFont="1" applyBorder="1" applyAlignment="1">
      <alignment/>
    </xf>
    <xf numFmtId="0" fontId="3" fillId="0" borderId="33" xfId="0" applyFont="1" applyBorder="1" applyAlignment="1">
      <alignment/>
    </xf>
    <xf numFmtId="172" fontId="3" fillId="0" borderId="34" xfId="0" applyNumberFormat="1" applyFont="1" applyBorder="1" applyAlignment="1">
      <alignment/>
    </xf>
    <xf numFmtId="0" fontId="0" fillId="0" borderId="15" xfId="0" applyBorder="1" applyAlignment="1">
      <alignment/>
    </xf>
    <xf numFmtId="172" fontId="0" fillId="0" borderId="35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172" fontId="9" fillId="0" borderId="30" xfId="0" applyNumberFormat="1" applyFont="1" applyBorder="1" applyAlignment="1">
      <alignment/>
    </xf>
    <xf numFmtId="172" fontId="0" fillId="0" borderId="30" xfId="0" applyNumberFormat="1" applyFont="1" applyBorder="1" applyAlignment="1">
      <alignment/>
    </xf>
    <xf numFmtId="0" fontId="8" fillId="0" borderId="0" xfId="0" applyFont="1" applyFill="1" applyBorder="1" applyAlignment="1">
      <alignment horizontal="right"/>
    </xf>
    <xf numFmtId="172" fontId="8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33" xfId="0" applyBorder="1" applyAlignment="1">
      <alignment/>
    </xf>
    <xf numFmtId="172" fontId="3" fillId="0" borderId="36" xfId="0" applyNumberFormat="1" applyFont="1" applyBorder="1" applyAlignment="1">
      <alignment/>
    </xf>
    <xf numFmtId="172" fontId="1" fillId="0" borderId="37" xfId="0" applyNumberFormat="1" applyFont="1" applyBorder="1" applyAlignment="1">
      <alignment/>
    </xf>
    <xf numFmtId="172" fontId="0" fillId="0" borderId="38" xfId="0" applyNumberFormat="1" applyBorder="1" applyAlignment="1">
      <alignment/>
    </xf>
    <xf numFmtId="172" fontId="3" fillId="0" borderId="26" xfId="0" applyNumberFormat="1" applyFont="1" applyBorder="1" applyAlignment="1">
      <alignment/>
    </xf>
    <xf numFmtId="172" fontId="0" fillId="0" borderId="9" xfId="0" applyNumberFormat="1" applyBorder="1" applyAlignment="1">
      <alignment/>
    </xf>
    <xf numFmtId="172" fontId="0" fillId="0" borderId="36" xfId="0" applyNumberFormat="1" applyBorder="1" applyAlignment="1">
      <alignment/>
    </xf>
    <xf numFmtId="172" fontId="8" fillId="0" borderId="37" xfId="0" applyNumberFormat="1" applyFont="1" applyBorder="1" applyAlignment="1">
      <alignment/>
    </xf>
    <xf numFmtId="172" fontId="0" fillId="0" borderId="26" xfId="0" applyNumberFormat="1" applyBorder="1" applyAlignment="1">
      <alignment/>
    </xf>
    <xf numFmtId="172" fontId="8" fillId="0" borderId="8" xfId="0" applyNumberFormat="1" applyFont="1" applyBorder="1" applyAlignment="1">
      <alignment/>
    </xf>
    <xf numFmtId="172" fontId="0" fillId="0" borderId="39" xfId="0" applyNumberFormat="1" applyFont="1" applyBorder="1" applyAlignment="1">
      <alignment/>
    </xf>
    <xf numFmtId="172" fontId="8" fillId="0" borderId="7" xfId="0" applyNumberFormat="1" applyFont="1" applyBorder="1" applyAlignment="1">
      <alignment/>
    </xf>
    <xf numFmtId="172" fontId="0" fillId="0" borderId="10" xfId="0" applyNumberFormat="1" applyFont="1" applyBorder="1" applyAlignment="1">
      <alignment/>
    </xf>
    <xf numFmtId="172" fontId="12" fillId="0" borderId="0" xfId="0" applyNumberFormat="1" applyFont="1" applyAlignment="1">
      <alignment/>
    </xf>
    <xf numFmtId="172" fontId="5" fillId="0" borderId="26" xfId="0" applyNumberFormat="1" applyFont="1" applyBorder="1" applyAlignment="1">
      <alignment/>
    </xf>
    <xf numFmtId="172" fontId="13" fillId="0" borderId="8" xfId="0" applyNumberFormat="1" applyFont="1" applyBorder="1" applyAlignment="1">
      <alignment/>
    </xf>
    <xf numFmtId="172" fontId="12" fillId="0" borderId="9" xfId="0" applyNumberFormat="1" applyFont="1" applyBorder="1" applyAlignment="1">
      <alignment/>
    </xf>
    <xf numFmtId="172" fontId="12" fillId="0" borderId="0" xfId="0" applyNumberFormat="1" applyFont="1" applyBorder="1" applyAlignment="1">
      <alignment/>
    </xf>
    <xf numFmtId="172" fontId="12" fillId="0" borderId="34" xfId="0" applyNumberFormat="1" applyFont="1" applyBorder="1" applyAlignment="1">
      <alignment/>
    </xf>
    <xf numFmtId="172" fontId="13" fillId="0" borderId="0" xfId="0" applyNumberFormat="1" applyFont="1" applyBorder="1" applyAlignment="1">
      <alignment/>
    </xf>
    <xf numFmtId="172" fontId="12" fillId="0" borderId="3" xfId="0" applyNumberFormat="1" applyFont="1" applyBorder="1" applyAlignment="1">
      <alignment/>
    </xf>
    <xf numFmtId="0" fontId="8" fillId="0" borderId="2" xfId="0" applyFont="1" applyBorder="1" applyAlignment="1">
      <alignment horizontal="center"/>
    </xf>
    <xf numFmtId="2" fontId="0" fillId="0" borderId="0" xfId="0" applyNumberFormat="1" applyAlignment="1">
      <alignment/>
    </xf>
    <xf numFmtId="172" fontId="13" fillId="0" borderId="25" xfId="0" applyNumberFormat="1" applyFont="1" applyBorder="1" applyAlignment="1">
      <alignment/>
    </xf>
    <xf numFmtId="172" fontId="1" fillId="0" borderId="28" xfId="0" applyNumberFormat="1" applyFont="1" applyBorder="1" applyAlignment="1">
      <alignment/>
    </xf>
    <xf numFmtId="172" fontId="0" fillId="0" borderId="3" xfId="0" applyNumberFormat="1" applyFont="1" applyBorder="1" applyAlignment="1">
      <alignment/>
    </xf>
    <xf numFmtId="172" fontId="13" fillId="0" borderId="24" xfId="0" applyNumberFormat="1" applyFont="1" applyBorder="1" applyAlignment="1">
      <alignment/>
    </xf>
    <xf numFmtId="172" fontId="14" fillId="0" borderId="24" xfId="0" applyNumberFormat="1" applyFont="1" applyBorder="1" applyAlignment="1">
      <alignment/>
    </xf>
    <xf numFmtId="172" fontId="14" fillId="0" borderId="0" xfId="0" applyNumberFormat="1" applyFont="1" applyBorder="1" applyAlignment="1">
      <alignment/>
    </xf>
    <xf numFmtId="172" fontId="14" fillId="0" borderId="0" xfId="0" applyNumberFormat="1" applyFont="1" applyAlignment="1">
      <alignment/>
    </xf>
    <xf numFmtId="172" fontId="14" fillId="0" borderId="35" xfId="0" applyNumberFormat="1" applyFont="1" applyBorder="1" applyAlignment="1">
      <alignment/>
    </xf>
    <xf numFmtId="172" fontId="4" fillId="0" borderId="23" xfId="0" applyNumberFormat="1" applyFont="1" applyBorder="1" applyAlignment="1">
      <alignment horizontal="center"/>
    </xf>
    <xf numFmtId="172" fontId="8" fillId="0" borderId="24" xfId="0" applyNumberFormat="1" applyFont="1" applyBorder="1" applyAlignment="1">
      <alignment/>
    </xf>
    <xf numFmtId="172" fontId="8" fillId="0" borderId="28" xfId="0" applyNumberFormat="1" applyFont="1" applyBorder="1" applyAlignment="1">
      <alignment/>
    </xf>
    <xf numFmtId="172" fontId="0" fillId="0" borderId="34" xfId="0" applyNumberFormat="1" applyFont="1" applyBorder="1" applyAlignment="1">
      <alignment/>
    </xf>
    <xf numFmtId="172" fontId="14" fillId="0" borderId="32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Border="1" applyAlignment="1">
      <alignment/>
    </xf>
    <xf numFmtId="49" fontId="3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1" fillId="0" borderId="0" xfId="0" applyFont="1" applyAlignment="1">
      <alignment horizontal="right"/>
    </xf>
    <xf numFmtId="49" fontId="0" fillId="0" borderId="0" xfId="0" applyNumberFormat="1" applyAlignment="1">
      <alignment horizontal="left"/>
    </xf>
    <xf numFmtId="172" fontId="0" fillId="0" borderId="24" xfId="0" applyNumberFormat="1" applyBorder="1" applyAlignment="1">
      <alignment/>
    </xf>
    <xf numFmtId="172" fontId="0" fillId="0" borderId="17" xfId="0" applyNumberFormat="1" applyBorder="1" applyAlignment="1">
      <alignment/>
    </xf>
    <xf numFmtId="172" fontId="1" fillId="0" borderId="17" xfId="0" applyNumberFormat="1" applyFont="1" applyBorder="1" applyAlignment="1">
      <alignment/>
    </xf>
    <xf numFmtId="172" fontId="1" fillId="0" borderId="16" xfId="0" applyNumberFormat="1" applyFont="1" applyBorder="1" applyAlignment="1">
      <alignment/>
    </xf>
    <xf numFmtId="172" fontId="0" fillId="0" borderId="17" xfId="0" applyNumberFormat="1" applyFont="1" applyBorder="1" applyAlignment="1">
      <alignment/>
    </xf>
    <xf numFmtId="172" fontId="1" fillId="0" borderId="27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172" fontId="3" fillId="0" borderId="40" xfId="0" applyNumberFormat="1" applyFont="1" applyBorder="1" applyAlignment="1">
      <alignment/>
    </xf>
    <xf numFmtId="172" fontId="0" fillId="0" borderId="41" xfId="0" applyNumberFormat="1" applyFont="1" applyBorder="1" applyAlignment="1">
      <alignment/>
    </xf>
    <xf numFmtId="172" fontId="0" fillId="0" borderId="40" xfId="0" applyNumberFormat="1" applyBorder="1" applyAlignment="1">
      <alignment/>
    </xf>
    <xf numFmtId="172" fontId="0" fillId="0" borderId="41" xfId="0" applyNumberFormat="1" applyBorder="1" applyAlignment="1">
      <alignment/>
    </xf>
    <xf numFmtId="172" fontId="0" fillId="0" borderId="40" xfId="0" applyNumberFormat="1" applyFont="1" applyBorder="1" applyAlignment="1">
      <alignment/>
    </xf>
    <xf numFmtId="172" fontId="8" fillId="0" borderId="19" xfId="0" applyNumberFormat="1" applyFont="1" applyBorder="1" applyAlignment="1">
      <alignment vertical="center"/>
    </xf>
    <xf numFmtId="0" fontId="8" fillId="0" borderId="15" xfId="0" applyFont="1" applyFill="1" applyBorder="1" applyAlignment="1">
      <alignment horizontal="right" vertical="center"/>
    </xf>
    <xf numFmtId="172" fontId="1" fillId="0" borderId="19" xfId="0" applyNumberFormat="1" applyFont="1" applyBorder="1" applyAlignment="1">
      <alignment vertical="center"/>
    </xf>
    <xf numFmtId="172" fontId="14" fillId="0" borderId="17" xfId="0" applyNumberFormat="1" applyFont="1" applyBorder="1" applyAlignment="1">
      <alignment/>
    </xf>
    <xf numFmtId="172" fontId="14" fillId="0" borderId="27" xfId="0" applyNumberFormat="1" applyFont="1" applyBorder="1" applyAlignment="1">
      <alignment/>
    </xf>
    <xf numFmtId="172" fontId="8" fillId="0" borderId="27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workbookViewId="0" topLeftCell="A1">
      <selection activeCell="G8" sqref="G8"/>
    </sheetView>
  </sheetViews>
  <sheetFormatPr defaultColWidth="11.421875" defaultRowHeight="12.75"/>
  <cols>
    <col min="1" max="1" width="35.140625" style="0" customWidth="1"/>
    <col min="2" max="2" width="15.421875" style="2" customWidth="1"/>
    <col min="3" max="3" width="14.00390625" style="2" customWidth="1"/>
    <col min="4" max="4" width="13.28125" style="2" customWidth="1"/>
    <col min="5" max="5" width="8.7109375" style="42" customWidth="1"/>
  </cols>
  <sheetData>
    <row r="1" spans="1:5" s="3" customFormat="1" ht="18">
      <c r="A1" s="171" t="s">
        <v>39</v>
      </c>
      <c r="B1" s="171"/>
      <c r="C1" s="171"/>
      <c r="D1" s="171"/>
      <c r="E1" s="171"/>
    </row>
    <row r="2" spans="1:5" s="3" customFormat="1" ht="12.75" customHeight="1">
      <c r="A2" s="33"/>
      <c r="B2" s="33"/>
      <c r="C2" s="33"/>
      <c r="D2" s="33"/>
      <c r="E2" s="42"/>
    </row>
    <row r="3" spans="1:5" s="3" customFormat="1" ht="12.75" customHeight="1">
      <c r="A3" s="172" t="s">
        <v>55</v>
      </c>
      <c r="B3" s="172"/>
      <c r="C3" s="172"/>
      <c r="D3" s="172"/>
      <c r="E3" s="172"/>
    </row>
    <row r="4" ht="18" customHeight="1" thickBot="1"/>
    <row r="5" spans="1:5" s="12" customFormat="1" ht="18.75" customHeight="1" thickBot="1">
      <c r="A5" s="10"/>
      <c r="B5" s="19" t="s">
        <v>33</v>
      </c>
      <c r="C5" s="11" t="s">
        <v>32</v>
      </c>
      <c r="D5" s="13" t="s">
        <v>34</v>
      </c>
      <c r="E5" s="41" t="s">
        <v>66</v>
      </c>
    </row>
    <row r="6" spans="1:5" ht="12.75">
      <c r="A6" s="4"/>
      <c r="B6" s="20"/>
      <c r="C6" s="5"/>
      <c r="D6" s="14"/>
      <c r="E6" s="43"/>
    </row>
    <row r="7" spans="1:5" ht="12.75">
      <c r="A7" s="6" t="s">
        <v>3</v>
      </c>
      <c r="B7" s="16"/>
      <c r="C7" s="5"/>
      <c r="D7" s="14"/>
      <c r="E7" s="43"/>
    </row>
    <row r="8" spans="1:5" ht="12.75">
      <c r="A8" s="4" t="s">
        <v>4</v>
      </c>
      <c r="B8" s="20">
        <f>19332.09+3420.9+1025.8+240342.53+67025.4+13176.49+5994.96+9129.43+571.61+9334.55+854.19+10515.7+-11695.23-3419.94+4906.22-49.62+1171.43</f>
        <v>371636.50999999995</v>
      </c>
      <c r="C8" s="5">
        <f>381100+1550</f>
        <v>382650</v>
      </c>
      <c r="D8" s="14">
        <f>381000+1600</f>
        <v>382600</v>
      </c>
      <c r="E8" s="43"/>
    </row>
    <row r="9" spans="1:5" ht="12.75">
      <c r="A9" s="4" t="s">
        <v>67</v>
      </c>
      <c r="B9" s="20">
        <v>33588.15</v>
      </c>
      <c r="C9" s="5">
        <f>38100+2300</f>
        <v>40400</v>
      </c>
      <c r="D9" s="14">
        <v>38900</v>
      </c>
      <c r="E9" s="43"/>
    </row>
    <row r="10" spans="1:5" ht="12.75">
      <c r="A10" s="4" t="s">
        <v>68</v>
      </c>
      <c r="B10" s="20">
        <f>23477.15+911.65+2355.51</f>
        <v>26744.310000000005</v>
      </c>
      <c r="C10" s="5">
        <f>23900+550+2100</f>
        <v>26550</v>
      </c>
      <c r="D10" s="14">
        <f>24350+600+2400</f>
        <v>27350</v>
      </c>
      <c r="E10" s="43"/>
    </row>
    <row r="11" spans="1:5" s="3" customFormat="1" ht="12.75">
      <c r="A11" s="7" t="s">
        <v>11</v>
      </c>
      <c r="B11" s="16">
        <f>SUM(B8:B10)</f>
        <v>431968.97</v>
      </c>
      <c r="C11" s="8">
        <f>SUM(C8:C10)</f>
        <v>449600</v>
      </c>
      <c r="D11" s="15">
        <f>SUM(D8:D10)</f>
        <v>448850</v>
      </c>
      <c r="E11" s="43">
        <f>D11/D58</f>
        <v>0.42023218799737855</v>
      </c>
    </row>
    <row r="12" spans="1:5" ht="12.75">
      <c r="A12" s="6" t="s">
        <v>12</v>
      </c>
      <c r="B12" s="16"/>
      <c r="C12" s="5"/>
      <c r="D12" s="14"/>
      <c r="E12" s="43"/>
    </row>
    <row r="13" spans="1:5" ht="12.75">
      <c r="A13" s="4" t="s">
        <v>69</v>
      </c>
      <c r="B13" s="20">
        <f>7114.29+8399.57+4314.31+1307.92</f>
        <v>21136.090000000004</v>
      </c>
      <c r="C13" s="5">
        <f>11200+4550+1350</f>
        <v>17100</v>
      </c>
      <c r="D13" s="14">
        <f>12350+5000+1400</f>
        <v>18750</v>
      </c>
      <c r="E13" s="43"/>
    </row>
    <row r="14" spans="1:5" ht="12.75">
      <c r="A14" s="4" t="s">
        <v>16</v>
      </c>
      <c r="B14" s="20">
        <v>-6010.63</v>
      </c>
      <c r="C14" s="5">
        <v>-4550</v>
      </c>
      <c r="D14" s="14">
        <v>-4600</v>
      </c>
      <c r="E14" s="43"/>
    </row>
    <row r="15" spans="1:5" s="3" customFormat="1" ht="12.75">
      <c r="A15" s="7" t="s">
        <v>11</v>
      </c>
      <c r="B15" s="16">
        <f>SUM(B13:B14)</f>
        <v>15125.460000000003</v>
      </c>
      <c r="C15" s="8">
        <f>SUM(C13:C14)</f>
        <v>12550</v>
      </c>
      <c r="D15" s="15">
        <f>SUM(D13:D14)</f>
        <v>14150</v>
      </c>
      <c r="E15" s="43">
        <f>14150/D58</f>
        <v>0.013247823237524577</v>
      </c>
    </row>
    <row r="16" spans="1:5" ht="12.75">
      <c r="A16" s="6" t="s">
        <v>17</v>
      </c>
      <c r="B16" s="16"/>
      <c r="C16" s="5"/>
      <c r="D16" s="14"/>
      <c r="E16" s="43"/>
    </row>
    <row r="17" spans="1:5" ht="12.75">
      <c r="A17" s="4" t="s">
        <v>18</v>
      </c>
      <c r="B17" s="20">
        <v>1912.57</v>
      </c>
      <c r="C17" s="5">
        <v>2150</v>
      </c>
      <c r="D17" s="14">
        <v>2200</v>
      </c>
      <c r="E17" s="43"/>
    </row>
    <row r="18" spans="1:5" ht="12.75">
      <c r="A18" s="4" t="s">
        <v>20</v>
      </c>
      <c r="B18" s="20">
        <v>689.39</v>
      </c>
      <c r="C18" s="5">
        <v>600</v>
      </c>
      <c r="D18" s="14">
        <v>800</v>
      </c>
      <c r="E18" s="43"/>
    </row>
    <row r="19" spans="1:5" ht="12.75">
      <c r="A19" s="4" t="s">
        <v>70</v>
      </c>
      <c r="B19" s="20">
        <f>12217.05+7821.92+2566.33</f>
        <v>22605.300000000003</v>
      </c>
      <c r="C19" s="5">
        <f>12200+7600+3050</f>
        <v>22850</v>
      </c>
      <c r="D19" s="14">
        <f>15000+9000+3000</f>
        <v>27000</v>
      </c>
      <c r="E19" s="43"/>
    </row>
    <row r="20" spans="1:5" ht="12.75">
      <c r="A20" s="4" t="s">
        <v>50</v>
      </c>
      <c r="B20" s="20"/>
      <c r="C20" s="5"/>
      <c r="D20" s="14">
        <v>3500</v>
      </c>
      <c r="E20" s="43"/>
    </row>
    <row r="21" spans="1:5" ht="12.75">
      <c r="A21" s="4" t="s">
        <v>21</v>
      </c>
      <c r="B21" s="20">
        <v>7991.7</v>
      </c>
      <c r="C21" s="5">
        <v>7600</v>
      </c>
      <c r="D21" s="14">
        <v>8000</v>
      </c>
      <c r="E21" s="43"/>
    </row>
    <row r="22" spans="1:5" ht="12.75">
      <c r="A22" s="4" t="s">
        <v>56</v>
      </c>
      <c r="B22" s="20">
        <f>1559.49+7630.52+1248.11+2232.46+1282.97</f>
        <v>13953.550000000001</v>
      </c>
      <c r="C22" s="5">
        <f>5300+2550+1850+750</f>
        <v>10450</v>
      </c>
      <c r="D22" s="14">
        <f>5500+3000+1800+1000</f>
        <v>11300</v>
      </c>
      <c r="E22" s="43"/>
    </row>
    <row r="23" spans="1:5" ht="12.75">
      <c r="A23" s="7" t="s">
        <v>24</v>
      </c>
      <c r="B23" s="16">
        <f>SUM(B17:B22)</f>
        <v>47152.51</v>
      </c>
      <c r="C23" s="8">
        <f>SUM(C17:C22)</f>
        <v>43650</v>
      </c>
      <c r="D23" s="15">
        <f>SUM(D17:D22)</f>
        <v>52800</v>
      </c>
      <c r="E23" s="43">
        <f>D23/D58</f>
        <v>0.04943357363542739</v>
      </c>
    </row>
    <row r="24" spans="1:5" ht="12.75">
      <c r="A24" s="6" t="s">
        <v>0</v>
      </c>
      <c r="B24" s="16"/>
      <c r="C24" s="5"/>
      <c r="D24" s="14"/>
      <c r="E24" s="43"/>
    </row>
    <row r="25" spans="1:5" ht="12.75">
      <c r="A25" s="4" t="s">
        <v>57</v>
      </c>
      <c r="B25" s="20">
        <f>5257.12+3266.88+2823.47</f>
        <v>11347.47</v>
      </c>
      <c r="C25" s="5">
        <f>5350+3800+3350</f>
        <v>12500</v>
      </c>
      <c r="D25" s="14">
        <f>5800+4000+3500</f>
        <v>13300</v>
      </c>
      <c r="E25" s="43"/>
    </row>
    <row r="26" spans="1:5" ht="12.75">
      <c r="A26" s="4" t="s">
        <v>26</v>
      </c>
      <c r="B26" s="20">
        <v>41068.19</v>
      </c>
      <c r="C26" s="5">
        <v>18500</v>
      </c>
      <c r="D26" s="14">
        <v>18500</v>
      </c>
      <c r="E26" s="43"/>
    </row>
    <row r="27" spans="1:5" ht="12.75">
      <c r="A27" s="7" t="s">
        <v>24</v>
      </c>
      <c r="B27" s="16">
        <f>SUM(B25:B26)</f>
        <v>52415.66</v>
      </c>
      <c r="C27" s="8">
        <f>SUM(C25:C26)</f>
        <v>31000</v>
      </c>
      <c r="D27" s="15">
        <f>SUM(D25:D26)</f>
        <v>31800</v>
      </c>
      <c r="E27" s="43">
        <f>D27/D58</f>
        <v>0.029772493212246044</v>
      </c>
    </row>
    <row r="28" spans="1:5" ht="12.75">
      <c r="A28" s="6" t="s">
        <v>43</v>
      </c>
      <c r="B28" s="16"/>
      <c r="C28" s="5"/>
      <c r="D28" s="14"/>
      <c r="E28" s="43"/>
    </row>
    <row r="29" spans="1:5" ht="12.75">
      <c r="A29" s="35" t="s">
        <v>46</v>
      </c>
      <c r="B29" s="16"/>
      <c r="C29" s="5"/>
      <c r="D29" s="14">
        <v>5000</v>
      </c>
      <c r="E29" s="43"/>
    </row>
    <row r="30" spans="1:5" ht="12.75">
      <c r="A30" s="35" t="s">
        <v>49</v>
      </c>
      <c r="B30" s="16"/>
      <c r="C30" s="5"/>
      <c r="D30" s="14">
        <v>3000</v>
      </c>
      <c r="E30" s="43"/>
    </row>
    <row r="31" spans="1:5" ht="12.75">
      <c r="A31" s="4" t="s">
        <v>42</v>
      </c>
      <c r="B31" s="20">
        <v>7896</v>
      </c>
      <c r="C31" s="5">
        <f>5350+2250</f>
        <v>7600</v>
      </c>
      <c r="D31" s="14">
        <f>8000+2000</f>
        <v>10000</v>
      </c>
      <c r="E31" s="43"/>
    </row>
    <row r="32" spans="1:5" ht="12.75">
      <c r="A32" s="4" t="s">
        <v>58</v>
      </c>
      <c r="B32" s="20">
        <f>1713.42+374.98</f>
        <v>2088.4</v>
      </c>
      <c r="C32" s="5">
        <f>1500+600</f>
        <v>2100</v>
      </c>
      <c r="D32" s="14">
        <v>5000</v>
      </c>
      <c r="E32" s="43"/>
    </row>
    <row r="33" spans="1:5" ht="12.75">
      <c r="A33" s="4" t="s">
        <v>28</v>
      </c>
      <c r="B33" s="20">
        <v>836.69</v>
      </c>
      <c r="C33" s="5">
        <f>1250+300</f>
        <v>1550</v>
      </c>
      <c r="D33" s="14">
        <v>2000</v>
      </c>
      <c r="E33" s="43"/>
    </row>
    <row r="34" spans="1:5" ht="12.75">
      <c r="A34" s="4" t="s">
        <v>23</v>
      </c>
      <c r="B34" s="20"/>
      <c r="C34" s="5">
        <v>8800</v>
      </c>
      <c r="D34" s="14">
        <f>5500+1000</f>
        <v>6500</v>
      </c>
      <c r="E34" s="43"/>
    </row>
    <row r="35" spans="1:5" ht="12.75">
      <c r="A35" s="7" t="s">
        <v>24</v>
      </c>
      <c r="B35" s="16">
        <f>SUM(B31:B34)</f>
        <v>10821.09</v>
      </c>
      <c r="C35" s="8">
        <f>SUM(C31:C34)</f>
        <v>20050</v>
      </c>
      <c r="D35" s="15">
        <f>SUM(D28:D34)</f>
        <v>31500</v>
      </c>
      <c r="E35" s="43">
        <f>D35/D58</f>
        <v>0.029491620634772026</v>
      </c>
    </row>
    <row r="36" spans="1:5" ht="12.75">
      <c r="A36" s="23"/>
      <c r="B36" s="28"/>
      <c r="C36" s="22"/>
      <c r="D36" s="29"/>
      <c r="E36" s="43"/>
    </row>
    <row r="37" spans="1:5" ht="12.75">
      <c r="A37" s="23" t="s">
        <v>53</v>
      </c>
      <c r="B37" s="28">
        <f>B11+B15+B23+B27+B35</f>
        <v>557483.69</v>
      </c>
      <c r="C37" s="28">
        <f>C11+C15+C23+C27+C35</f>
        <v>556850</v>
      </c>
      <c r="D37" s="29">
        <f>D11+D15+D23+D27+D35</f>
        <v>579100</v>
      </c>
      <c r="E37" s="44">
        <f>D37/D58</f>
        <v>0.5421776987173486</v>
      </c>
    </row>
    <row r="38" spans="1:5" ht="12.75">
      <c r="A38" s="7"/>
      <c r="B38" s="16"/>
      <c r="C38" s="8"/>
      <c r="D38" s="15"/>
      <c r="E38" s="43"/>
    </row>
    <row r="39" spans="1:5" ht="12.75">
      <c r="A39" s="34" t="s">
        <v>44</v>
      </c>
      <c r="B39" s="16"/>
      <c r="C39" s="8"/>
      <c r="D39" s="15"/>
      <c r="E39" s="43"/>
    </row>
    <row r="40" spans="1:5" ht="12.75">
      <c r="A40" s="27" t="s">
        <v>59</v>
      </c>
      <c r="B40" s="38"/>
      <c r="C40" s="39"/>
      <c r="D40" s="40">
        <v>5000</v>
      </c>
      <c r="E40" s="43"/>
    </row>
    <row r="41" spans="1:5" ht="12.75">
      <c r="A41" s="27" t="s">
        <v>64</v>
      </c>
      <c r="B41" s="38"/>
      <c r="C41" s="39"/>
      <c r="D41" s="40">
        <v>4000</v>
      </c>
      <c r="E41" s="43"/>
    </row>
    <row r="42" spans="1:5" ht="12.75">
      <c r="A42" s="27" t="s">
        <v>60</v>
      </c>
      <c r="B42" s="38"/>
      <c r="C42" s="39"/>
      <c r="D42" s="40">
        <v>9000</v>
      </c>
      <c r="E42" s="43"/>
    </row>
    <row r="43" spans="1:5" ht="12.75">
      <c r="A43" s="27" t="s">
        <v>61</v>
      </c>
      <c r="B43" s="38"/>
      <c r="C43" s="39"/>
      <c r="D43" s="40">
        <v>7000</v>
      </c>
      <c r="E43" s="43"/>
    </row>
    <row r="44" spans="1:5" ht="12.75">
      <c r="A44" s="27" t="s">
        <v>47</v>
      </c>
      <c r="B44" s="38"/>
      <c r="C44" s="39"/>
      <c r="D44" s="40">
        <v>3000</v>
      </c>
      <c r="E44" s="43"/>
    </row>
    <row r="45" spans="1:5" ht="12.75">
      <c r="A45" s="27" t="s">
        <v>62</v>
      </c>
      <c r="B45" s="38"/>
      <c r="C45" s="39"/>
      <c r="D45" s="40">
        <v>14000</v>
      </c>
      <c r="E45" s="43"/>
    </row>
    <row r="46" spans="1:5" ht="12.75">
      <c r="A46" s="27" t="s">
        <v>65</v>
      </c>
      <c r="B46" s="38"/>
      <c r="C46" s="39"/>
      <c r="D46" s="40">
        <v>6000</v>
      </c>
      <c r="E46" s="43"/>
    </row>
    <row r="47" spans="1:5" ht="12.75">
      <c r="A47" s="7" t="s">
        <v>24</v>
      </c>
      <c r="B47" s="16">
        <v>55325.28</v>
      </c>
      <c r="C47" s="8">
        <v>57400</v>
      </c>
      <c r="D47" s="15">
        <f>SUM(D39:D46)</f>
        <v>48000</v>
      </c>
      <c r="E47" s="43">
        <f>D47/D58</f>
        <v>0.044939612395843084</v>
      </c>
    </row>
    <row r="48" spans="1:5" ht="12.75">
      <c r="A48" s="34"/>
      <c r="B48" s="16"/>
      <c r="C48" s="8"/>
      <c r="D48" s="15"/>
      <c r="E48" s="43"/>
    </row>
    <row r="49" spans="1:5" ht="12.75">
      <c r="A49" s="34" t="s">
        <v>45</v>
      </c>
      <c r="B49" s="16"/>
      <c r="C49" s="8"/>
      <c r="D49" s="15">
        <v>6000</v>
      </c>
      <c r="E49" s="43">
        <f>D49/D58</f>
        <v>0.0056174515494803855</v>
      </c>
    </row>
    <row r="50" spans="1:5" ht="12.75">
      <c r="A50" s="23"/>
      <c r="B50" s="24"/>
      <c r="C50" s="22"/>
      <c r="D50" s="25"/>
      <c r="E50" s="43"/>
    </row>
    <row r="51" spans="1:5" ht="12.75">
      <c r="A51" s="23" t="s">
        <v>52</v>
      </c>
      <c r="B51" s="28">
        <f>B37+B47+B49</f>
        <v>612808.97</v>
      </c>
      <c r="C51" s="28">
        <f>C37+C47+C49</f>
        <v>614250</v>
      </c>
      <c r="D51" s="29">
        <f>D37+D47+D49</f>
        <v>633100</v>
      </c>
      <c r="E51" s="44">
        <f>D51/D58</f>
        <v>0.592734762662672</v>
      </c>
    </row>
    <row r="52" spans="1:5" ht="12.75">
      <c r="A52" s="4"/>
      <c r="B52" s="20"/>
      <c r="C52" s="5"/>
      <c r="D52" s="14"/>
      <c r="E52" s="43"/>
    </row>
    <row r="53" spans="1:5" ht="12.75">
      <c r="A53" s="26" t="s">
        <v>35</v>
      </c>
      <c r="B53" s="20">
        <f>-3847.17+-1923.11</f>
        <v>-5770.28</v>
      </c>
      <c r="C53" s="5"/>
      <c r="D53" s="14">
        <v>-5000</v>
      </c>
      <c r="E53" s="43">
        <f>D53/D58</f>
        <v>-0.004681209624566988</v>
      </c>
    </row>
    <row r="54" spans="1:5" ht="12.75">
      <c r="A54" s="26" t="s">
        <v>36</v>
      </c>
      <c r="B54" s="20">
        <v>-5655.68</v>
      </c>
      <c r="C54" s="5"/>
      <c r="D54" s="14"/>
      <c r="E54" s="43"/>
    </row>
    <row r="55" spans="1:5" ht="12.75">
      <c r="A55" s="26"/>
      <c r="B55" s="20"/>
      <c r="C55" s="5"/>
      <c r="D55" s="14"/>
      <c r="E55" s="43"/>
    </row>
    <row r="56" spans="1:5" ht="12.75">
      <c r="A56" s="34" t="s">
        <v>38</v>
      </c>
      <c r="B56" s="16">
        <f>386499.17+4532.78</f>
        <v>391031.95</v>
      </c>
      <c r="C56" s="8">
        <v>442575</v>
      </c>
      <c r="D56" s="15">
        <v>440000</v>
      </c>
      <c r="E56" s="43">
        <f>D56/D58</f>
        <v>0.411946446961895</v>
      </c>
    </row>
    <row r="57" spans="1:5" ht="12.75">
      <c r="A57" s="30"/>
      <c r="B57" s="31"/>
      <c r="C57" s="1"/>
      <c r="D57" s="25"/>
      <c r="E57" s="43"/>
    </row>
    <row r="58" spans="1:5" s="3" customFormat="1" ht="13.5" thickBot="1">
      <c r="A58" s="32" t="s">
        <v>63</v>
      </c>
      <c r="B58" s="17">
        <f>SUM(B51:B57)</f>
        <v>992414.96</v>
      </c>
      <c r="C58" s="9">
        <f>SUM(C51:C57)</f>
        <v>1056825</v>
      </c>
      <c r="D58" s="18">
        <f>SUM(D51:D57)</f>
        <v>1068100</v>
      </c>
      <c r="E58" s="45">
        <v>1</v>
      </c>
    </row>
    <row r="59" ht="12.75">
      <c r="A59" s="21"/>
    </row>
    <row r="60" spans="2:5" s="36" customFormat="1" ht="12.75">
      <c r="B60" s="37"/>
      <c r="C60" s="37"/>
      <c r="D60" s="37"/>
      <c r="E60" s="42"/>
    </row>
  </sheetData>
  <mergeCells count="2">
    <mergeCell ref="A1:E1"/>
    <mergeCell ref="A3:E3"/>
  </mergeCells>
  <printOptions horizontalCentered="1"/>
  <pageMargins left="0.7874015748031497" right="0.7874015748031497" top="0.7874015748031497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8"/>
  <sheetViews>
    <sheetView workbookViewId="0" topLeftCell="A1">
      <selection activeCell="G34" sqref="G34"/>
    </sheetView>
  </sheetViews>
  <sheetFormatPr defaultColWidth="11.421875" defaultRowHeight="12.75"/>
  <cols>
    <col min="1" max="1" width="29.7109375" style="0" customWidth="1"/>
    <col min="2" max="2" width="15.421875" style="2" customWidth="1"/>
    <col min="3" max="3" width="14.00390625" style="2" customWidth="1"/>
    <col min="4" max="4" width="13.28125" style="2" customWidth="1"/>
  </cols>
  <sheetData>
    <row r="1" spans="1:4" s="3" customFormat="1" ht="18">
      <c r="A1" s="171" t="s">
        <v>39</v>
      </c>
      <c r="B1" s="171"/>
      <c r="C1" s="171"/>
      <c r="D1" s="171"/>
    </row>
    <row r="2" spans="1:4" s="3" customFormat="1" ht="12.75" customHeight="1">
      <c r="A2" s="33"/>
      <c r="B2" s="33"/>
      <c r="C2" s="33"/>
      <c r="D2" s="33"/>
    </row>
    <row r="3" spans="1:4" s="3" customFormat="1" ht="12.75" customHeight="1">
      <c r="A3" s="172" t="s">
        <v>55</v>
      </c>
      <c r="B3" s="172"/>
      <c r="C3" s="172"/>
      <c r="D3" s="172"/>
    </row>
    <row r="4" ht="18" customHeight="1" thickBot="1"/>
    <row r="5" spans="1:4" s="12" customFormat="1" ht="18.75" customHeight="1" thickBot="1">
      <c r="A5" s="10"/>
      <c r="B5" s="19" t="s">
        <v>33</v>
      </c>
      <c r="C5" s="11" t="s">
        <v>32</v>
      </c>
      <c r="D5" s="13" t="s">
        <v>34</v>
      </c>
    </row>
    <row r="6" spans="1:4" ht="12.75">
      <c r="A6" s="4"/>
      <c r="B6" s="20"/>
      <c r="C6" s="5"/>
      <c r="D6" s="14"/>
    </row>
    <row r="7" spans="1:4" ht="12.75">
      <c r="A7" s="6" t="s">
        <v>3</v>
      </c>
      <c r="B7" s="16"/>
      <c r="C7" s="5"/>
      <c r="D7" s="14"/>
    </row>
    <row r="8" spans="1:4" ht="12.75">
      <c r="A8" s="4" t="s">
        <v>4</v>
      </c>
      <c r="B8" s="20">
        <f>19332.09+3420.9+1025.8+240342.53+67025.4+13176.49+5994.96+9129.43+571.61+9334.55+854.19+10515.7+-11695.23-3419.94+4906.22-49.62</f>
        <v>370465.07999999996</v>
      </c>
      <c r="C8" s="5">
        <v>381100</v>
      </c>
      <c r="D8" s="14">
        <v>381000</v>
      </c>
    </row>
    <row r="9" spans="1:4" ht="12.75">
      <c r="A9" s="4" t="s">
        <v>5</v>
      </c>
      <c r="B9" s="20">
        <f>513.46+657.97</f>
        <v>1171.43</v>
      </c>
      <c r="C9" s="5">
        <f>850+700</f>
        <v>1550</v>
      </c>
      <c r="D9" s="14">
        <v>1600</v>
      </c>
    </row>
    <row r="10" spans="1:4" ht="12.75">
      <c r="A10" s="4" t="s">
        <v>6</v>
      </c>
      <c r="B10" s="20"/>
      <c r="C10" s="5">
        <v>2300</v>
      </c>
      <c r="D10" s="14"/>
    </row>
    <row r="11" spans="1:4" ht="12.75">
      <c r="A11" s="4" t="s">
        <v>7</v>
      </c>
      <c r="B11" s="20">
        <v>33588.15</v>
      </c>
      <c r="C11" s="5">
        <v>38100</v>
      </c>
      <c r="D11" s="14">
        <v>38900</v>
      </c>
    </row>
    <row r="12" spans="1:4" ht="12.75">
      <c r="A12" s="4" t="s">
        <v>8</v>
      </c>
      <c r="B12" s="20">
        <v>23477.15</v>
      </c>
      <c r="C12" s="5">
        <v>23900</v>
      </c>
      <c r="D12" s="14">
        <v>24350</v>
      </c>
    </row>
    <row r="13" spans="1:4" ht="12.75">
      <c r="A13" s="4" t="s">
        <v>9</v>
      </c>
      <c r="B13" s="20">
        <v>911.65</v>
      </c>
      <c r="C13" s="5">
        <v>550</v>
      </c>
      <c r="D13" s="14">
        <v>600</v>
      </c>
    </row>
    <row r="14" spans="1:4" ht="12.75">
      <c r="A14" s="4" t="s">
        <v>10</v>
      </c>
      <c r="B14" s="20">
        <f>106.71+354.51+1226.57+317.25+80.04+478.36+0.01+7.62-215.56</f>
        <v>2355.51</v>
      </c>
      <c r="C14" s="5">
        <f>450+1050+600</f>
        <v>2100</v>
      </c>
      <c r="D14" s="14">
        <v>2400</v>
      </c>
    </row>
    <row r="15" spans="1:4" s="3" customFormat="1" ht="12.75">
      <c r="A15" s="7" t="s">
        <v>11</v>
      </c>
      <c r="B15" s="16">
        <f>SUM(B8:B14)</f>
        <v>431968.97000000003</v>
      </c>
      <c r="C15" s="8">
        <f>SUM(C8:C14)</f>
        <v>449600</v>
      </c>
      <c r="D15" s="15">
        <f>SUM(D8:D14)</f>
        <v>448850</v>
      </c>
    </row>
    <row r="16" spans="1:4" ht="12.75">
      <c r="A16" s="6" t="s">
        <v>12</v>
      </c>
      <c r="B16" s="16"/>
      <c r="C16" s="5"/>
      <c r="D16" s="14"/>
    </row>
    <row r="17" spans="1:4" ht="12.75">
      <c r="A17" s="4" t="s">
        <v>13</v>
      </c>
      <c r="B17" s="20">
        <f>7114.29+8399.57</f>
        <v>15513.86</v>
      </c>
      <c r="C17" s="5">
        <v>11200</v>
      </c>
      <c r="D17" s="14">
        <v>12350</v>
      </c>
    </row>
    <row r="18" spans="1:4" ht="12.75">
      <c r="A18" s="4" t="s">
        <v>14</v>
      </c>
      <c r="B18" s="20"/>
      <c r="C18" s="5"/>
      <c r="D18" s="14"/>
    </row>
    <row r="19" spans="1:4" ht="12.75">
      <c r="A19" s="4" t="s">
        <v>37</v>
      </c>
      <c r="B19" s="20">
        <v>4314.31</v>
      </c>
      <c r="C19" s="5">
        <v>4550</v>
      </c>
      <c r="D19" s="14">
        <v>5000</v>
      </c>
    </row>
    <row r="20" spans="1:4" ht="12.75">
      <c r="A20" s="4" t="s">
        <v>15</v>
      </c>
      <c r="B20" s="20">
        <v>1307.92</v>
      </c>
      <c r="C20" s="5">
        <v>1350</v>
      </c>
      <c r="D20" s="14">
        <v>1400</v>
      </c>
    </row>
    <row r="21" spans="1:4" ht="12.75">
      <c r="A21" s="4" t="s">
        <v>16</v>
      </c>
      <c r="B21" s="20">
        <v>-6010.63</v>
      </c>
      <c r="C21" s="5">
        <v>-4550</v>
      </c>
      <c r="D21" s="14">
        <v>-4600</v>
      </c>
    </row>
    <row r="22" spans="1:4" s="3" customFormat="1" ht="12.75">
      <c r="A22" s="7" t="s">
        <v>11</v>
      </c>
      <c r="B22" s="16">
        <f>SUM(B17:B21)</f>
        <v>15125.460000000003</v>
      </c>
      <c r="C22" s="8">
        <f>SUM(C17:C21)</f>
        <v>12550</v>
      </c>
      <c r="D22" s="15">
        <f>SUM(D17:D21)</f>
        <v>14150</v>
      </c>
    </row>
    <row r="23" spans="1:4" ht="12.75">
      <c r="A23" s="6" t="s">
        <v>17</v>
      </c>
      <c r="B23" s="16"/>
      <c r="C23" s="5"/>
      <c r="D23" s="14"/>
    </row>
    <row r="24" spans="1:4" ht="12.75">
      <c r="A24" s="4" t="s">
        <v>18</v>
      </c>
      <c r="B24" s="20">
        <v>1912.57</v>
      </c>
      <c r="C24" s="5">
        <v>2150</v>
      </c>
      <c r="D24" s="14">
        <v>2200</v>
      </c>
    </row>
    <row r="25" spans="1:4" ht="12.75">
      <c r="A25" s="4" t="s">
        <v>1</v>
      </c>
      <c r="B25" s="20">
        <v>12217.05</v>
      </c>
      <c r="C25" s="5">
        <v>12200</v>
      </c>
      <c r="D25" s="14">
        <v>15000</v>
      </c>
    </row>
    <row r="26" spans="1:4" ht="12.75">
      <c r="A26" s="4" t="s">
        <v>29</v>
      </c>
      <c r="B26" s="20">
        <v>7821.92</v>
      </c>
      <c r="C26" s="5">
        <v>7600</v>
      </c>
      <c r="D26" s="14">
        <v>9000</v>
      </c>
    </row>
    <row r="27" spans="1:4" ht="12.75">
      <c r="A27" s="4" t="s">
        <v>19</v>
      </c>
      <c r="B27" s="20">
        <v>2566.33</v>
      </c>
      <c r="C27" s="5">
        <v>3050</v>
      </c>
      <c r="D27" s="14">
        <v>3000</v>
      </c>
    </row>
    <row r="28" spans="1:4" ht="12.75">
      <c r="A28" s="4" t="s">
        <v>50</v>
      </c>
      <c r="B28" s="20"/>
      <c r="C28" s="5"/>
      <c r="D28" s="14">
        <v>3500</v>
      </c>
    </row>
    <row r="29" spans="1:4" ht="12.75">
      <c r="A29" s="4" t="s">
        <v>20</v>
      </c>
      <c r="B29" s="20">
        <v>689.39</v>
      </c>
      <c r="C29" s="5">
        <v>600</v>
      </c>
      <c r="D29" s="14">
        <v>800</v>
      </c>
    </row>
    <row r="30" spans="1:4" ht="12.75">
      <c r="A30" s="4" t="s">
        <v>21</v>
      </c>
      <c r="B30" s="20">
        <v>7991.7</v>
      </c>
      <c r="C30" s="5">
        <v>7600</v>
      </c>
      <c r="D30" s="14">
        <v>8000</v>
      </c>
    </row>
    <row r="31" spans="1:4" ht="12.75">
      <c r="A31" s="4" t="s">
        <v>22</v>
      </c>
      <c r="B31" s="20">
        <v>1282.97</v>
      </c>
      <c r="C31" s="5">
        <v>750</v>
      </c>
      <c r="D31" s="14">
        <v>1000</v>
      </c>
    </row>
    <row r="32" spans="1:4" ht="12.75">
      <c r="A32" s="4" t="s">
        <v>31</v>
      </c>
      <c r="B32" s="20">
        <v>2232.46</v>
      </c>
      <c r="C32" s="5">
        <v>1850</v>
      </c>
      <c r="D32" s="14">
        <v>1800</v>
      </c>
    </row>
    <row r="33" spans="1:4" ht="12.75">
      <c r="A33" s="4" t="s">
        <v>30</v>
      </c>
      <c r="B33" s="20">
        <f>323.69+442.86+477.52+4.04</f>
        <v>1248.11</v>
      </c>
      <c r="C33" s="5">
        <f>900+750+900</f>
        <v>2550</v>
      </c>
      <c r="D33" s="14">
        <v>3000</v>
      </c>
    </row>
    <row r="34" spans="1:4" ht="12.75">
      <c r="A34" s="4" t="s">
        <v>23</v>
      </c>
      <c r="B34" s="20">
        <f>1559.49+7630.52</f>
        <v>9190.01</v>
      </c>
      <c r="C34" s="5">
        <v>5300</v>
      </c>
      <c r="D34" s="14">
        <v>5500</v>
      </c>
    </row>
    <row r="35" spans="1:4" ht="12.75">
      <c r="A35" s="7" t="s">
        <v>24</v>
      </c>
      <c r="B35" s="16">
        <f>SUM(B24:B34)</f>
        <v>47152.51</v>
      </c>
      <c r="C35" s="8">
        <f>SUM(C24:C34)</f>
        <v>43650</v>
      </c>
      <c r="D35" s="15">
        <f>SUM(D24:D34)</f>
        <v>52800</v>
      </c>
    </row>
    <row r="36" spans="1:4" ht="12.75">
      <c r="A36" s="6" t="s">
        <v>0</v>
      </c>
      <c r="B36" s="16"/>
      <c r="C36" s="5"/>
      <c r="D36" s="14"/>
    </row>
    <row r="37" spans="1:4" ht="12.75">
      <c r="A37" s="4" t="s">
        <v>25</v>
      </c>
      <c r="B37" s="20">
        <v>5257.12</v>
      </c>
      <c r="C37" s="5">
        <v>5350</v>
      </c>
      <c r="D37" s="14">
        <v>5800</v>
      </c>
    </row>
    <row r="38" spans="1:4" ht="12.75">
      <c r="A38" s="4" t="s">
        <v>41</v>
      </c>
      <c r="B38" s="20">
        <v>3266.88</v>
      </c>
      <c r="C38" s="5">
        <v>3800</v>
      </c>
      <c r="D38" s="14">
        <v>4000</v>
      </c>
    </row>
    <row r="39" spans="1:4" ht="12.75">
      <c r="A39" s="4" t="s">
        <v>40</v>
      </c>
      <c r="B39" s="20">
        <f>57.93+2655.01+110.53</f>
        <v>2823.4700000000003</v>
      </c>
      <c r="C39" s="5">
        <v>3350</v>
      </c>
      <c r="D39" s="14">
        <v>3500</v>
      </c>
    </row>
    <row r="40" spans="1:4" ht="12.75">
      <c r="A40" s="4" t="s">
        <v>26</v>
      </c>
      <c r="B40" s="20">
        <v>41068.19</v>
      </c>
      <c r="C40" s="5">
        <v>18500</v>
      </c>
      <c r="D40" s="14">
        <v>18500</v>
      </c>
    </row>
    <row r="41" spans="1:4" ht="12.75">
      <c r="A41" s="7" t="s">
        <v>24</v>
      </c>
      <c r="B41" s="16">
        <f>SUM(B37:B40)</f>
        <v>52415.66</v>
      </c>
      <c r="C41" s="8">
        <f>SUM(C37:C40)</f>
        <v>31000</v>
      </c>
      <c r="D41" s="15">
        <f>SUM(D37:D40)</f>
        <v>31800</v>
      </c>
    </row>
    <row r="42" spans="1:4" ht="12.75">
      <c r="A42" s="6" t="s">
        <v>43</v>
      </c>
      <c r="B42" s="16"/>
      <c r="C42" s="5"/>
      <c r="D42" s="14"/>
    </row>
    <row r="43" spans="1:4" ht="12.75">
      <c r="A43" s="35" t="s">
        <v>46</v>
      </c>
      <c r="B43" s="16"/>
      <c r="C43" s="5"/>
      <c r="D43" s="14">
        <v>5000</v>
      </c>
    </row>
    <row r="44" spans="1:4" ht="12.75">
      <c r="A44" s="35" t="s">
        <v>49</v>
      </c>
      <c r="B44" s="16"/>
      <c r="C44" s="5"/>
      <c r="D44" s="14">
        <v>3000</v>
      </c>
    </row>
    <row r="45" spans="1:4" ht="12.75">
      <c r="A45" s="4" t="s">
        <v>42</v>
      </c>
      <c r="B45" s="20">
        <v>7896</v>
      </c>
      <c r="C45" s="5">
        <v>5350</v>
      </c>
      <c r="D45" s="14">
        <v>8000</v>
      </c>
    </row>
    <row r="46" spans="1:4" ht="12.75">
      <c r="A46" s="4" t="s">
        <v>27</v>
      </c>
      <c r="B46" s="20"/>
      <c r="C46" s="5">
        <f>1500+750</f>
        <v>2250</v>
      </c>
      <c r="D46" s="14">
        <v>2000</v>
      </c>
    </row>
    <row r="47" spans="1:4" ht="12.75">
      <c r="A47" s="4" t="s">
        <v>48</v>
      </c>
      <c r="B47" s="20">
        <f>1713.42+374.98</f>
        <v>2088.4</v>
      </c>
      <c r="C47" s="5">
        <f>1500+600</f>
        <v>2100</v>
      </c>
      <c r="D47" s="14">
        <v>5000</v>
      </c>
    </row>
    <row r="48" spans="1:4" ht="12.75">
      <c r="A48" s="4" t="s">
        <v>28</v>
      </c>
      <c r="B48" s="20">
        <v>836.69</v>
      </c>
      <c r="C48" s="5">
        <f>1250+300</f>
        <v>1550</v>
      </c>
      <c r="D48" s="14">
        <v>2000</v>
      </c>
    </row>
    <row r="49" spans="1:4" ht="12.75">
      <c r="A49" s="4" t="s">
        <v>51</v>
      </c>
      <c r="B49" s="20"/>
      <c r="C49" s="5"/>
      <c r="D49" s="14">
        <v>1000</v>
      </c>
    </row>
    <row r="50" spans="1:4" ht="12.75">
      <c r="A50" s="4" t="s">
        <v>23</v>
      </c>
      <c r="B50" s="20"/>
      <c r="C50" s="5">
        <v>8800</v>
      </c>
      <c r="D50" s="14">
        <v>5500</v>
      </c>
    </row>
    <row r="51" spans="1:4" ht="12.75">
      <c r="A51" s="7" t="s">
        <v>24</v>
      </c>
      <c r="B51" s="16">
        <f>SUM(B45:B50)</f>
        <v>10821.09</v>
      </c>
      <c r="C51" s="8">
        <f>SUM(C45:C50)</f>
        <v>20050</v>
      </c>
      <c r="D51" s="15">
        <f>SUM(D42:D50)</f>
        <v>31500</v>
      </c>
    </row>
    <row r="52" spans="1:4" ht="12.75">
      <c r="A52" s="23"/>
      <c r="B52" s="28"/>
      <c r="C52" s="22"/>
      <c r="D52" s="29"/>
    </row>
    <row r="53" spans="1:4" ht="12.75">
      <c r="A53" s="23" t="s">
        <v>53</v>
      </c>
      <c r="B53" s="28">
        <f>B15+B22+B35+B41+B51</f>
        <v>557483.6900000001</v>
      </c>
      <c r="C53" s="28">
        <f>C15+C22+C35+C41+C51</f>
        <v>556850</v>
      </c>
      <c r="D53" s="28">
        <f>D15+D22+D35+D41+D51</f>
        <v>579100</v>
      </c>
    </row>
    <row r="54" spans="1:4" ht="12.75">
      <c r="A54" s="7"/>
      <c r="B54" s="16"/>
      <c r="C54" s="8"/>
      <c r="D54" s="15"/>
    </row>
    <row r="55" spans="1:4" ht="12.75">
      <c r="A55" s="34" t="s">
        <v>44</v>
      </c>
      <c r="B55" s="16">
        <v>55325.28</v>
      </c>
      <c r="C55" s="8">
        <v>57400</v>
      </c>
      <c r="D55" s="15">
        <v>48000</v>
      </c>
    </row>
    <row r="56" spans="1:4" ht="12.75">
      <c r="A56" s="34"/>
      <c r="B56" s="16"/>
      <c r="C56" s="8"/>
      <c r="D56" s="15"/>
    </row>
    <row r="57" spans="1:4" ht="12.75">
      <c r="A57" s="34" t="s">
        <v>45</v>
      </c>
      <c r="B57" s="16"/>
      <c r="C57" s="8"/>
      <c r="D57" s="15">
        <v>6000</v>
      </c>
    </row>
    <row r="58" spans="1:4" ht="12.75">
      <c r="A58" s="23"/>
      <c r="B58" s="24"/>
      <c r="C58" s="22"/>
      <c r="D58" s="25"/>
    </row>
    <row r="59" spans="1:4" ht="12.75">
      <c r="A59" s="23" t="s">
        <v>52</v>
      </c>
      <c r="B59" s="28">
        <f>B53+B55+B57</f>
        <v>612808.9700000001</v>
      </c>
      <c r="C59" s="28">
        <f>C53+C55+C57</f>
        <v>614250</v>
      </c>
      <c r="D59" s="28">
        <f>D53+D55+D57</f>
        <v>633100</v>
      </c>
    </row>
    <row r="60" spans="1:4" ht="12.75">
      <c r="A60" s="4"/>
      <c r="B60" s="20"/>
      <c r="C60" s="5"/>
      <c r="D60" s="14"/>
    </row>
    <row r="61" spans="1:4" ht="12.75">
      <c r="A61" s="26" t="s">
        <v>35</v>
      </c>
      <c r="B61" s="20">
        <f>-3847.17+-1923.11</f>
        <v>-5770.28</v>
      </c>
      <c r="C61" s="5"/>
      <c r="D61" s="14">
        <v>-5000</v>
      </c>
    </row>
    <row r="62" spans="1:4" ht="12.75">
      <c r="A62" s="26" t="s">
        <v>36</v>
      </c>
      <c r="B62" s="20">
        <v>-5655.68</v>
      </c>
      <c r="C62" s="5"/>
      <c r="D62" s="14"/>
    </row>
    <row r="63" spans="1:4" ht="12.75">
      <c r="A63" s="26"/>
      <c r="B63" s="20"/>
      <c r="C63" s="5"/>
      <c r="D63" s="14"/>
    </row>
    <row r="64" spans="1:4" ht="12.75">
      <c r="A64" s="27" t="s">
        <v>38</v>
      </c>
      <c r="B64" s="20">
        <f>386499.17+4532.78</f>
        <v>391031.95</v>
      </c>
      <c r="C64" s="5">
        <v>442575</v>
      </c>
      <c r="D64" s="14">
        <v>440000</v>
      </c>
    </row>
    <row r="65" spans="1:4" ht="12.75">
      <c r="A65" s="30"/>
      <c r="B65" s="31"/>
      <c r="C65" s="1"/>
      <c r="D65" s="25"/>
    </row>
    <row r="66" spans="1:4" s="3" customFormat="1" ht="13.5" thickBot="1">
      <c r="A66" s="32" t="s">
        <v>2</v>
      </c>
      <c r="B66" s="17">
        <f>SUM(B59:B65)</f>
        <v>992414.96</v>
      </c>
      <c r="C66" s="9">
        <f>SUM(C59:C65)</f>
        <v>1056825</v>
      </c>
      <c r="D66" s="18">
        <f>SUM(D59:D65)</f>
        <v>1068100</v>
      </c>
    </row>
    <row r="67" ht="12.75">
      <c r="A67" s="21"/>
    </row>
    <row r="68" spans="1:4" s="36" customFormat="1" ht="12.75">
      <c r="A68" s="36" t="s">
        <v>54</v>
      </c>
      <c r="B68" s="37"/>
      <c r="C68" s="37"/>
      <c r="D68" s="37">
        <v>16183</v>
      </c>
    </row>
  </sheetData>
  <sheetProtection sheet="1" objects="1" scenarios="1"/>
  <mergeCells count="2">
    <mergeCell ref="A1:D1"/>
    <mergeCell ref="A3:D3"/>
  </mergeCells>
  <printOptions horizontalCentered="1" verticalCentered="1"/>
  <pageMargins left="0.7874015748031497" right="0.7874015748031497" top="0" bottom="0" header="0.5118110236220472" footer="0.5118110236220472"/>
  <pageSetup horizontalDpi="600" verticalDpi="600" orientation="portrait" paperSize="9" scale="95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1"/>
  <sheetViews>
    <sheetView workbookViewId="0" topLeftCell="A64">
      <selection activeCell="G27" sqref="G27"/>
    </sheetView>
  </sheetViews>
  <sheetFormatPr defaultColWidth="11.421875" defaultRowHeight="12.75"/>
  <cols>
    <col min="1" max="1" width="31.57421875" style="0" customWidth="1"/>
    <col min="2" max="2" width="15.57421875" style="2" customWidth="1"/>
    <col min="3" max="4" width="15.421875" style="2" customWidth="1"/>
    <col min="5" max="5" width="15.57421875" style="60" customWidth="1"/>
    <col min="7" max="7" width="16.57421875" style="0" customWidth="1"/>
  </cols>
  <sheetData>
    <row r="1" spans="1:5" s="3" customFormat="1" ht="20.25">
      <c r="A1" s="173" t="s">
        <v>91</v>
      </c>
      <c r="B1" s="173"/>
      <c r="C1" s="173"/>
      <c r="D1" s="173"/>
      <c r="E1" s="173"/>
    </row>
    <row r="2" spans="1:5" s="3" customFormat="1" ht="12.75" customHeight="1">
      <c r="A2" s="33"/>
      <c r="B2" s="33"/>
      <c r="C2" s="33"/>
      <c r="D2" s="33"/>
      <c r="E2" s="37"/>
    </row>
    <row r="3" spans="1:5" s="3" customFormat="1" ht="12.75" customHeight="1">
      <c r="A3" s="33"/>
      <c r="B3" s="33"/>
      <c r="C3" s="33"/>
      <c r="D3" s="33"/>
      <c r="E3" s="37"/>
    </row>
    <row r="4" spans="1:5" s="3" customFormat="1" ht="12.75" customHeight="1">
      <c r="A4" s="33"/>
      <c r="B4" s="33"/>
      <c r="C4" s="33"/>
      <c r="D4" s="33"/>
      <c r="E4" s="37"/>
    </row>
    <row r="5" spans="1:5" s="3" customFormat="1" ht="12.75" customHeight="1">
      <c r="A5" s="33"/>
      <c r="B5" s="33"/>
      <c r="C5" s="33"/>
      <c r="D5" s="33"/>
      <c r="E5" s="37"/>
    </row>
    <row r="6" spans="1:5" s="3" customFormat="1" ht="12.75" customHeight="1">
      <c r="A6" s="33"/>
      <c r="B6" s="33"/>
      <c r="C6" s="33"/>
      <c r="D6" s="33"/>
      <c r="E6" s="37"/>
    </row>
    <row r="7" spans="1:5" s="3" customFormat="1" ht="12.75" customHeight="1">
      <c r="A7" s="172"/>
      <c r="B7" s="172"/>
      <c r="C7" s="172"/>
      <c r="D7" s="172"/>
      <c r="E7" s="37"/>
    </row>
    <row r="8" ht="18" customHeight="1" thickBot="1"/>
    <row r="9" spans="1:5" s="12" customFormat="1" ht="18.75" customHeight="1" thickBot="1">
      <c r="A9" s="10"/>
      <c r="B9" s="19" t="s">
        <v>33</v>
      </c>
      <c r="C9" s="56" t="s">
        <v>71</v>
      </c>
      <c r="D9" s="53" t="s">
        <v>34</v>
      </c>
      <c r="E9" s="53" t="s">
        <v>90</v>
      </c>
    </row>
    <row r="10" spans="1:5" ht="12.75">
      <c r="A10" s="4"/>
      <c r="B10" s="20"/>
      <c r="C10" s="20"/>
      <c r="D10" s="54"/>
      <c r="E10" s="54"/>
    </row>
    <row r="11" spans="1:5" ht="12.75">
      <c r="A11" s="6" t="s">
        <v>3</v>
      </c>
      <c r="B11" s="16"/>
      <c r="C11" s="20"/>
      <c r="D11" s="54"/>
      <c r="E11" s="54"/>
    </row>
    <row r="12" spans="1:5" ht="12.75">
      <c r="A12" s="4" t="s">
        <v>4</v>
      </c>
      <c r="B12" s="20">
        <f>19332.09+3420.9+1025.8+240342.53+67025.4+13176.49+5994.96+9129.43+571.61+9334.55+854.19+10515.7+-11695.23-3419.94+4906.22-49.62</f>
        <v>370465.07999999996</v>
      </c>
      <c r="C12" s="20">
        <v>355288.92</v>
      </c>
      <c r="D12" s="54">
        <v>381000</v>
      </c>
      <c r="E12" s="54">
        <v>385000</v>
      </c>
    </row>
    <row r="13" spans="1:5" ht="12.75">
      <c r="A13" s="4" t="s">
        <v>5</v>
      </c>
      <c r="B13" s="20">
        <f>513.46+657.97</f>
        <v>1171.43</v>
      </c>
      <c r="C13" s="20">
        <v>667.73</v>
      </c>
      <c r="D13" s="54">
        <v>1600</v>
      </c>
      <c r="E13" s="54">
        <v>1000</v>
      </c>
    </row>
    <row r="14" spans="1:5" ht="12.75">
      <c r="A14" s="4" t="s">
        <v>96</v>
      </c>
      <c r="B14" s="20">
        <v>33588.15</v>
      </c>
      <c r="C14" s="20">
        <v>34621.24</v>
      </c>
      <c r="D14" s="54">
        <v>38900</v>
      </c>
      <c r="E14" s="54">
        <v>36500</v>
      </c>
    </row>
    <row r="15" spans="1:5" ht="12.75">
      <c r="A15" s="4" t="s">
        <v>8</v>
      </c>
      <c r="B15" s="20">
        <v>23477.15</v>
      </c>
      <c r="C15" s="20">
        <v>23688.57</v>
      </c>
      <c r="D15" s="54">
        <v>24350</v>
      </c>
      <c r="E15" s="54">
        <v>24850</v>
      </c>
    </row>
    <row r="16" spans="1:5" ht="12.75">
      <c r="A16" s="4" t="s">
        <v>9</v>
      </c>
      <c r="B16" s="20">
        <v>911.65</v>
      </c>
      <c r="C16" s="20"/>
      <c r="D16" s="54">
        <v>600</v>
      </c>
      <c r="E16" s="54">
        <v>1500</v>
      </c>
    </row>
    <row r="17" spans="1:5" ht="12.75">
      <c r="A17" s="4" t="s">
        <v>10</v>
      </c>
      <c r="B17" s="20">
        <f>106.71+354.51+1226.57+317.25+80.04+478.36+0.01+7.62-215.56</f>
        <v>2355.51</v>
      </c>
      <c r="C17" s="20">
        <v>3657.36</v>
      </c>
      <c r="D17" s="54">
        <v>2400</v>
      </c>
      <c r="E17" s="54">
        <v>3900</v>
      </c>
    </row>
    <row r="18" spans="1:5" s="3" customFormat="1" ht="12.75">
      <c r="A18" s="7" t="s">
        <v>11</v>
      </c>
      <c r="B18" s="16">
        <f>SUM(B12:B17)</f>
        <v>431968.97000000003</v>
      </c>
      <c r="C18" s="16">
        <f>SUM(C12:C17)</f>
        <v>417923.81999999995</v>
      </c>
      <c r="D18" s="55">
        <f>SUM(D12:D17)</f>
        <v>448850</v>
      </c>
      <c r="E18" s="55">
        <f>SUM(E12:E17)</f>
        <v>452750</v>
      </c>
    </row>
    <row r="19" spans="1:5" ht="12.75">
      <c r="A19" s="6" t="s">
        <v>12</v>
      </c>
      <c r="B19" s="16"/>
      <c r="C19" s="20"/>
      <c r="D19" s="54"/>
      <c r="E19" s="54"/>
    </row>
    <row r="20" spans="1:5" ht="12.75">
      <c r="A20" s="4" t="s">
        <v>13</v>
      </c>
      <c r="B20" s="20">
        <f>7114.29+8399.57</f>
        <v>15513.86</v>
      </c>
      <c r="C20" s="20">
        <v>9788.76</v>
      </c>
      <c r="D20" s="54">
        <v>12350</v>
      </c>
      <c r="E20" s="54">
        <v>10200</v>
      </c>
    </row>
    <row r="21" spans="1:5" ht="12.75">
      <c r="A21" s="4" t="s">
        <v>94</v>
      </c>
      <c r="B21" s="20"/>
      <c r="C21" s="20"/>
      <c r="D21" s="54"/>
      <c r="E21" s="54">
        <v>9000</v>
      </c>
    </row>
    <row r="22" spans="1:5" ht="12.75">
      <c r="A22" s="4" t="s">
        <v>14</v>
      </c>
      <c r="B22" s="20"/>
      <c r="C22" s="20">
        <v>1829.39</v>
      </c>
      <c r="D22" s="54"/>
      <c r="E22" s="54">
        <v>2200</v>
      </c>
    </row>
    <row r="23" spans="1:5" ht="12.75">
      <c r="A23" s="4" t="s">
        <v>37</v>
      </c>
      <c r="B23" s="20">
        <v>4314.31</v>
      </c>
      <c r="C23" s="20">
        <v>4062</v>
      </c>
      <c r="D23" s="54">
        <v>5000</v>
      </c>
      <c r="E23" s="54">
        <v>4700</v>
      </c>
    </row>
    <row r="24" spans="1:5" ht="12.75">
      <c r="A24" s="4" t="s">
        <v>15</v>
      </c>
      <c r="B24" s="20">
        <v>1307.92</v>
      </c>
      <c r="C24" s="20">
        <v>2328.57</v>
      </c>
      <c r="D24" s="54">
        <v>1400</v>
      </c>
      <c r="E24" s="54">
        <v>1500</v>
      </c>
    </row>
    <row r="25" spans="1:5" ht="12.75">
      <c r="A25" s="4" t="s">
        <v>16</v>
      </c>
      <c r="B25" s="20">
        <v>-6010.63</v>
      </c>
      <c r="C25" s="20">
        <v>-5255.26</v>
      </c>
      <c r="D25" s="54">
        <v>-4600</v>
      </c>
      <c r="E25" s="54">
        <v>-4600</v>
      </c>
    </row>
    <row r="26" spans="1:5" s="3" customFormat="1" ht="12.75">
      <c r="A26" s="7" t="s">
        <v>11</v>
      </c>
      <c r="B26" s="16">
        <f>SUM(B20:B25)</f>
        <v>15125.460000000003</v>
      </c>
      <c r="C26" s="16">
        <f>SUM(C20:C25)</f>
        <v>12753.460000000001</v>
      </c>
      <c r="D26" s="55">
        <f>SUM(D20:D25)</f>
        <v>14150</v>
      </c>
      <c r="E26" s="55">
        <f>SUM(E20:E25)</f>
        <v>23000</v>
      </c>
    </row>
    <row r="27" spans="1:5" ht="12.75">
      <c r="A27" s="6" t="s">
        <v>17</v>
      </c>
      <c r="B27" s="16"/>
      <c r="C27" s="20"/>
      <c r="D27" s="54"/>
      <c r="E27" s="54"/>
    </row>
    <row r="28" spans="1:5" ht="12.75">
      <c r="A28" s="4" t="s">
        <v>18</v>
      </c>
      <c r="B28" s="20">
        <v>1912.57</v>
      </c>
      <c r="C28" s="20">
        <v>1857.59</v>
      </c>
      <c r="D28" s="54">
        <v>2200</v>
      </c>
      <c r="E28" s="54">
        <v>2200</v>
      </c>
    </row>
    <row r="29" spans="1:5" ht="12.75">
      <c r="A29" s="4" t="s">
        <v>1</v>
      </c>
      <c r="B29" s="20">
        <v>12217.05</v>
      </c>
      <c r="C29" s="20">
        <v>23541.38</v>
      </c>
      <c r="D29" s="54">
        <v>15000</v>
      </c>
      <c r="E29" s="54">
        <v>15000</v>
      </c>
    </row>
    <row r="30" spans="1:5" ht="12.75">
      <c r="A30" s="4" t="s">
        <v>29</v>
      </c>
      <c r="B30" s="20">
        <v>7821.92</v>
      </c>
      <c r="C30" s="20">
        <v>5179.88</v>
      </c>
      <c r="D30" s="54">
        <v>9000</v>
      </c>
      <c r="E30" s="54">
        <v>9000</v>
      </c>
    </row>
    <row r="31" spans="1:5" ht="12.75">
      <c r="A31" s="4" t="s">
        <v>19</v>
      </c>
      <c r="B31" s="20">
        <v>2566.33</v>
      </c>
      <c r="C31" s="20">
        <v>3447.45</v>
      </c>
      <c r="D31" s="54">
        <v>3000</v>
      </c>
      <c r="E31" s="54">
        <v>6000</v>
      </c>
    </row>
    <row r="32" spans="1:5" ht="12.75">
      <c r="A32" s="4" t="s">
        <v>50</v>
      </c>
      <c r="B32" s="20"/>
      <c r="C32" s="20"/>
      <c r="D32" s="54">
        <v>3500</v>
      </c>
      <c r="E32" s="54">
        <v>4000</v>
      </c>
    </row>
    <row r="33" spans="1:5" ht="12.75">
      <c r="A33" s="4" t="s">
        <v>20</v>
      </c>
      <c r="B33" s="20">
        <v>689.39</v>
      </c>
      <c r="C33" s="20">
        <v>596.13</v>
      </c>
      <c r="D33" s="54">
        <v>800</v>
      </c>
      <c r="E33" s="54">
        <v>800</v>
      </c>
    </row>
    <row r="34" spans="1:5" ht="12.75">
      <c r="A34" s="4" t="s">
        <v>21</v>
      </c>
      <c r="B34" s="20">
        <v>7991.7</v>
      </c>
      <c r="C34" s="20">
        <f>5187.08+3181.54</f>
        <v>8368.619999999999</v>
      </c>
      <c r="D34" s="54">
        <v>8000</v>
      </c>
      <c r="E34" s="54">
        <v>8000</v>
      </c>
    </row>
    <row r="35" spans="1:5" ht="12.75">
      <c r="A35" s="4" t="s">
        <v>22</v>
      </c>
      <c r="B35" s="20">
        <v>1282.97</v>
      </c>
      <c r="C35" s="20">
        <v>1927.35</v>
      </c>
      <c r="D35" s="54">
        <v>1000</v>
      </c>
      <c r="E35" s="54">
        <v>800</v>
      </c>
    </row>
    <row r="36" spans="1:5" ht="12.75">
      <c r="A36" s="4" t="s">
        <v>31</v>
      </c>
      <c r="B36" s="20">
        <v>2232.46</v>
      </c>
      <c r="C36" s="20">
        <v>5464.21</v>
      </c>
      <c r="D36" s="54">
        <v>1800</v>
      </c>
      <c r="E36" s="54">
        <v>2000</v>
      </c>
    </row>
    <row r="37" spans="1:5" ht="12.75">
      <c r="A37" s="4" t="s">
        <v>95</v>
      </c>
      <c r="B37" s="20"/>
      <c r="C37" s="20"/>
      <c r="D37" s="54"/>
      <c r="E37" s="54">
        <v>5000</v>
      </c>
    </row>
    <row r="38" spans="1:5" ht="12.75">
      <c r="A38" s="4" t="s">
        <v>30</v>
      </c>
      <c r="B38" s="20">
        <f>323.69+442.86+477.52+4.04</f>
        <v>1248.11</v>
      </c>
      <c r="C38" s="20">
        <v>2806.06</v>
      </c>
      <c r="D38" s="54">
        <v>3000</v>
      </c>
      <c r="E38" s="54">
        <v>3000</v>
      </c>
    </row>
    <row r="39" spans="1:5" ht="12.75">
      <c r="A39" s="4" t="s">
        <v>23</v>
      </c>
      <c r="B39" s="20">
        <f>1559.49+7630.52</f>
        <v>9190.01</v>
      </c>
      <c r="C39" s="20">
        <f>1984.96+3193.05</f>
        <v>5178.01</v>
      </c>
      <c r="D39" s="54">
        <v>5500</v>
      </c>
      <c r="E39" s="54">
        <v>5000</v>
      </c>
    </row>
    <row r="40" spans="1:5" ht="12.75">
      <c r="A40" s="7" t="s">
        <v>24</v>
      </c>
      <c r="B40" s="16">
        <f>SUM(B28:B39)</f>
        <v>47152.51</v>
      </c>
      <c r="C40" s="16">
        <f>SUM(C28:C39)</f>
        <v>58366.68</v>
      </c>
      <c r="D40" s="55">
        <f>SUM(D28:D39)</f>
        <v>52800</v>
      </c>
      <c r="E40" s="55">
        <f>SUM(E28:E39)</f>
        <v>60800</v>
      </c>
    </row>
    <row r="41" spans="1:5" ht="12.75">
      <c r="A41" s="6" t="s">
        <v>0</v>
      </c>
      <c r="B41" s="16"/>
      <c r="C41" s="20"/>
      <c r="D41" s="54"/>
      <c r="E41" s="54"/>
    </row>
    <row r="42" spans="1:5" ht="12.75">
      <c r="A42" s="4" t="s">
        <v>25</v>
      </c>
      <c r="B42" s="20">
        <v>5257.12</v>
      </c>
      <c r="C42" s="20">
        <v>6068.94</v>
      </c>
      <c r="D42" s="54">
        <v>5800</v>
      </c>
      <c r="E42" s="54">
        <v>5800</v>
      </c>
    </row>
    <row r="43" spans="1:5" ht="12.75">
      <c r="A43" s="4" t="s">
        <v>41</v>
      </c>
      <c r="B43" s="20">
        <v>3266.88</v>
      </c>
      <c r="C43" s="20">
        <f>236.36+4014.11</f>
        <v>4250.47</v>
      </c>
      <c r="D43" s="54">
        <v>4000</v>
      </c>
      <c r="E43" s="54">
        <v>5000</v>
      </c>
    </row>
    <row r="44" spans="1:5" ht="12.75">
      <c r="A44" s="4" t="s">
        <v>92</v>
      </c>
      <c r="B44" s="20">
        <f>57.93+2655.01+110.53</f>
        <v>2823.4700000000003</v>
      </c>
      <c r="C44" s="20">
        <v>4709.94</v>
      </c>
      <c r="D44" s="54">
        <v>3500</v>
      </c>
      <c r="E44" s="54">
        <v>4150</v>
      </c>
    </row>
    <row r="45" spans="1:5" ht="12.75">
      <c r="A45" s="4" t="s">
        <v>26</v>
      </c>
      <c r="B45" s="20">
        <v>41068.19</v>
      </c>
      <c r="C45" s="20">
        <v>18500</v>
      </c>
      <c r="D45" s="54">
        <v>18500</v>
      </c>
      <c r="E45" s="54">
        <v>20000</v>
      </c>
    </row>
    <row r="46" spans="1:5" ht="12.75">
      <c r="A46" s="7" t="s">
        <v>24</v>
      </c>
      <c r="B46" s="16">
        <f>SUM(B42:B45)</f>
        <v>52415.66</v>
      </c>
      <c r="C46" s="16">
        <f>SUM(C42:C45)</f>
        <v>33529.35</v>
      </c>
      <c r="D46" s="55">
        <f>SUM(D42:D45)</f>
        <v>31800</v>
      </c>
      <c r="E46" s="55">
        <f>SUM(E42:E45)</f>
        <v>34950</v>
      </c>
    </row>
    <row r="47" spans="1:5" ht="12.75">
      <c r="A47" s="6" t="s">
        <v>43</v>
      </c>
      <c r="B47" s="16"/>
      <c r="C47" s="20"/>
      <c r="D47" s="54"/>
      <c r="E47" s="54"/>
    </row>
    <row r="48" spans="1:5" ht="12.75">
      <c r="A48" s="35" t="s">
        <v>46</v>
      </c>
      <c r="B48" s="16"/>
      <c r="C48" s="20">
        <v>3852.32</v>
      </c>
      <c r="D48" s="54">
        <v>5000</v>
      </c>
      <c r="E48" s="54">
        <v>5000</v>
      </c>
    </row>
    <row r="49" spans="1:5" ht="12.75">
      <c r="A49" s="35" t="s">
        <v>49</v>
      </c>
      <c r="B49" s="16"/>
      <c r="C49" s="20">
        <v>2301.04</v>
      </c>
      <c r="D49" s="54">
        <v>3000</v>
      </c>
      <c r="E49" s="54">
        <v>2000</v>
      </c>
    </row>
    <row r="50" spans="1:5" ht="12.75">
      <c r="A50" s="4" t="s">
        <v>42</v>
      </c>
      <c r="B50" s="20">
        <v>7896</v>
      </c>
      <c r="C50" s="20">
        <v>4573.32</v>
      </c>
      <c r="D50" s="54">
        <v>8000</v>
      </c>
      <c r="E50" s="54">
        <v>11000</v>
      </c>
    </row>
    <row r="51" spans="1:5" ht="12.75">
      <c r="A51" s="4" t="s">
        <v>27</v>
      </c>
      <c r="B51" s="20"/>
      <c r="C51" s="20">
        <v>1329.3</v>
      </c>
      <c r="D51" s="54">
        <v>2000</v>
      </c>
      <c r="E51" s="54">
        <v>2000</v>
      </c>
    </row>
    <row r="52" spans="1:5" ht="12.75">
      <c r="A52" s="4" t="s">
        <v>48</v>
      </c>
      <c r="B52" s="20">
        <f>1713.42+374.98</f>
        <v>2088.4</v>
      </c>
      <c r="C52" s="20">
        <f>1640.42+414.18</f>
        <v>2054.6</v>
      </c>
      <c r="D52" s="54">
        <v>5000</v>
      </c>
      <c r="E52" s="54">
        <v>5000</v>
      </c>
    </row>
    <row r="53" spans="1:5" ht="12.75">
      <c r="A53" s="4" t="s">
        <v>28</v>
      </c>
      <c r="B53" s="20">
        <v>836.69</v>
      </c>
      <c r="C53" s="20">
        <v>1167</v>
      </c>
      <c r="D53" s="54">
        <v>2000</v>
      </c>
      <c r="E53" s="54">
        <v>2000</v>
      </c>
    </row>
    <row r="54" spans="1:5" ht="12.75">
      <c r="A54" s="4" t="s">
        <v>51</v>
      </c>
      <c r="B54" s="20"/>
      <c r="C54" s="20">
        <v>1255.8</v>
      </c>
      <c r="D54" s="54">
        <v>1000</v>
      </c>
      <c r="E54" s="54">
        <v>1400</v>
      </c>
    </row>
    <row r="55" spans="1:5" ht="12.75">
      <c r="A55" s="4" t="s">
        <v>23</v>
      </c>
      <c r="B55" s="20"/>
      <c r="C55" s="20">
        <f>433.91+19.82</f>
        <v>453.73</v>
      </c>
      <c r="D55" s="54">
        <v>5500</v>
      </c>
      <c r="E55" s="54">
        <v>4000</v>
      </c>
    </row>
    <row r="56" spans="1:5" ht="12.75">
      <c r="A56" s="7" t="s">
        <v>24</v>
      </c>
      <c r="B56" s="16">
        <f>SUM(B50:B55)</f>
        <v>10821.09</v>
      </c>
      <c r="C56" s="16">
        <f>SUM(C48:C55)</f>
        <v>16987.11</v>
      </c>
      <c r="D56" s="55">
        <f>SUM(D47:D55)</f>
        <v>31500</v>
      </c>
      <c r="E56" s="55">
        <f>SUM(E47:E55)</f>
        <v>32400</v>
      </c>
    </row>
    <row r="57" spans="1:5" ht="12.75">
      <c r="A57" s="23"/>
      <c r="B57" s="28"/>
      <c r="C57" s="16"/>
      <c r="D57" s="55"/>
      <c r="E57" s="55"/>
    </row>
    <row r="58" spans="1:5" ht="13.5" thickBot="1">
      <c r="A58" s="47" t="s">
        <v>53</v>
      </c>
      <c r="B58" s="48">
        <f>B18+B26+B40+B46+B56</f>
        <v>557483.6900000001</v>
      </c>
      <c r="C58" s="48">
        <f>C18+C26+C40+C46+C56</f>
        <v>539560.4199999999</v>
      </c>
      <c r="D58" s="57">
        <f>D18+D26+D40+D46+D56</f>
        <v>579100</v>
      </c>
      <c r="E58" s="57">
        <f>E18+E26+E40+E46+E56</f>
        <v>603900</v>
      </c>
    </row>
    <row r="59" spans="1:5" ht="12.75">
      <c r="A59" s="46"/>
      <c r="B59" s="8"/>
      <c r="C59" s="8"/>
      <c r="D59" s="51"/>
      <c r="E59" s="51"/>
    </row>
    <row r="60" spans="1:5" ht="12.75">
      <c r="A60" s="46"/>
      <c r="B60" s="8"/>
      <c r="C60" s="8"/>
      <c r="D60" s="51"/>
      <c r="E60" s="51"/>
    </row>
    <row r="61" spans="1:5" ht="13.5" thickBot="1">
      <c r="A61" s="46"/>
      <c r="B61" s="8"/>
      <c r="C61" s="8"/>
      <c r="D61" s="51"/>
      <c r="E61" s="51"/>
    </row>
    <row r="62" spans="1:5" ht="13.5" thickBot="1">
      <c r="A62" s="10"/>
      <c r="B62" s="19" t="s">
        <v>33</v>
      </c>
      <c r="C62" s="50" t="s">
        <v>71</v>
      </c>
      <c r="D62" s="58" t="s">
        <v>34</v>
      </c>
      <c r="E62" s="58" t="str">
        <f>E9</f>
        <v>BUDGET 2004</v>
      </c>
    </row>
    <row r="63" spans="1:5" ht="12.75">
      <c r="A63" s="7"/>
      <c r="B63" s="16"/>
      <c r="C63" s="59"/>
      <c r="D63" s="54"/>
      <c r="E63" s="54"/>
    </row>
    <row r="64" spans="1:5" ht="12.75">
      <c r="A64" s="61" t="s">
        <v>78</v>
      </c>
      <c r="B64" s="38">
        <f>B58</f>
        <v>557483.6900000001</v>
      </c>
      <c r="C64" s="38">
        <f>C58</f>
        <v>539560.4199999999</v>
      </c>
      <c r="D64" s="54">
        <f>D58</f>
        <v>579100</v>
      </c>
      <c r="E64" s="54">
        <f>E58</f>
        <v>603900</v>
      </c>
    </row>
    <row r="65" spans="1:5" ht="12.75">
      <c r="A65" s="7"/>
      <c r="B65" s="16"/>
      <c r="C65" s="16"/>
      <c r="D65" s="54"/>
      <c r="E65" s="54"/>
    </row>
    <row r="66" spans="1:5" ht="12.75">
      <c r="A66" s="7"/>
      <c r="B66" s="16"/>
      <c r="C66" s="16"/>
      <c r="D66" s="54"/>
      <c r="E66" s="54"/>
    </row>
    <row r="67" spans="1:5" ht="12.75">
      <c r="A67" s="27" t="s">
        <v>93</v>
      </c>
      <c r="B67" s="16"/>
      <c r="C67" s="16"/>
      <c r="D67" s="54">
        <v>5000</v>
      </c>
      <c r="E67" s="54">
        <v>3000</v>
      </c>
    </row>
    <row r="68" spans="1:7" ht="12.75">
      <c r="A68" s="27" t="s">
        <v>72</v>
      </c>
      <c r="B68" s="38"/>
      <c r="C68" s="38">
        <v>3588</v>
      </c>
      <c r="D68" s="54">
        <v>4000</v>
      </c>
      <c r="E68" s="54">
        <v>2000</v>
      </c>
      <c r="G68" s="51"/>
    </row>
    <row r="69" spans="1:7" ht="12.75">
      <c r="A69" s="27" t="s">
        <v>73</v>
      </c>
      <c r="B69" s="38"/>
      <c r="C69" s="38">
        <v>7128.75</v>
      </c>
      <c r="D69" s="54">
        <v>9000</v>
      </c>
      <c r="E69" s="54">
        <v>5000</v>
      </c>
      <c r="G69" s="51"/>
    </row>
    <row r="70" spans="1:7" ht="12.75">
      <c r="A70" s="27" t="s">
        <v>74</v>
      </c>
      <c r="B70" s="38"/>
      <c r="C70" s="38">
        <v>3073.04</v>
      </c>
      <c r="D70" s="54">
        <v>7000</v>
      </c>
      <c r="E70" s="54">
        <v>7000</v>
      </c>
      <c r="G70" s="51"/>
    </row>
    <row r="71" spans="1:7" ht="12.75">
      <c r="A71" s="27" t="s">
        <v>47</v>
      </c>
      <c r="B71" s="38"/>
      <c r="C71" s="38">
        <v>7329.08</v>
      </c>
      <c r="D71" s="54">
        <v>3000</v>
      </c>
      <c r="E71" s="54">
        <v>1500</v>
      </c>
      <c r="G71" s="52"/>
    </row>
    <row r="72" spans="1:7" ht="12.75">
      <c r="A72" s="27" t="s">
        <v>75</v>
      </c>
      <c r="B72" s="38"/>
      <c r="C72" s="38">
        <v>2913.24</v>
      </c>
      <c r="D72" s="54">
        <v>14000</v>
      </c>
      <c r="E72" s="54">
        <v>5000</v>
      </c>
      <c r="G72" s="51"/>
    </row>
    <row r="73" spans="1:7" ht="12.75">
      <c r="A73" s="27" t="s">
        <v>76</v>
      </c>
      <c r="B73" s="38"/>
      <c r="C73" s="38">
        <v>6174.77</v>
      </c>
      <c r="D73" s="54">
        <v>1000</v>
      </c>
      <c r="E73" s="54">
        <v>1000</v>
      </c>
      <c r="G73" s="52"/>
    </row>
    <row r="74" spans="1:7" ht="12.75">
      <c r="A74" s="27" t="s">
        <v>77</v>
      </c>
      <c r="B74" s="38"/>
      <c r="C74" s="38">
        <v>3569.44</v>
      </c>
      <c r="D74" s="54">
        <v>5000</v>
      </c>
      <c r="E74" s="54">
        <v>4000</v>
      </c>
      <c r="G74" s="52"/>
    </row>
    <row r="75" spans="1:7" ht="12.75">
      <c r="A75" s="34" t="s">
        <v>44</v>
      </c>
      <c r="B75" s="16">
        <v>55325.28</v>
      </c>
      <c r="C75" s="16">
        <f>SUM(C68:C74)</f>
        <v>33776.32</v>
      </c>
      <c r="D75" s="55">
        <f>SUM(D67:D74)</f>
        <v>48000</v>
      </c>
      <c r="E75" s="55">
        <f>SUM(E67:E74)</f>
        <v>28500</v>
      </c>
      <c r="G75" s="52"/>
    </row>
    <row r="76" spans="1:7" ht="12.75">
      <c r="A76" s="34"/>
      <c r="B76" s="16"/>
      <c r="C76" s="16"/>
      <c r="D76" s="54"/>
      <c r="E76" s="54"/>
      <c r="G76" s="52"/>
    </row>
    <row r="77" spans="1:7" ht="12.75">
      <c r="A77" s="34"/>
      <c r="B77" s="16"/>
      <c r="C77" s="16"/>
      <c r="D77" s="54"/>
      <c r="E77" s="54"/>
      <c r="G77" s="52"/>
    </row>
    <row r="78" spans="1:7" ht="12.75">
      <c r="A78" s="34" t="s">
        <v>45</v>
      </c>
      <c r="B78" s="16"/>
      <c r="C78" s="16">
        <v>178.32</v>
      </c>
      <c r="D78" s="55">
        <v>6000</v>
      </c>
      <c r="E78" s="55">
        <v>10000</v>
      </c>
      <c r="G78" s="52"/>
    </row>
    <row r="79" spans="1:7" ht="12.75">
      <c r="A79" s="23"/>
      <c r="B79" s="24"/>
      <c r="C79" s="31"/>
      <c r="D79" s="49"/>
      <c r="E79" s="49"/>
      <c r="G79" s="51"/>
    </row>
    <row r="80" spans="1:5" ht="12.75">
      <c r="A80" s="23" t="s">
        <v>52</v>
      </c>
      <c r="B80" s="28">
        <f>B58+B75+B78</f>
        <v>612808.9700000001</v>
      </c>
      <c r="C80" s="28">
        <f>C58+C75+C78</f>
        <v>573515.0599999998</v>
      </c>
      <c r="D80" s="28">
        <f>D58+D75+D78</f>
        <v>633100</v>
      </c>
      <c r="E80" s="28">
        <f>E58+E75+E78</f>
        <v>642400</v>
      </c>
    </row>
    <row r="81" spans="1:5" ht="12.75">
      <c r="A81" s="4"/>
      <c r="B81" s="20"/>
      <c r="C81" s="20"/>
      <c r="D81" s="54"/>
      <c r="E81" s="54"/>
    </row>
    <row r="82" spans="1:5" ht="12.75">
      <c r="A82" s="26"/>
      <c r="B82" s="20"/>
      <c r="C82" s="20"/>
      <c r="D82" s="54"/>
      <c r="E82" s="54"/>
    </row>
    <row r="83" spans="1:5" ht="12.75">
      <c r="A83" s="26" t="s">
        <v>79</v>
      </c>
      <c r="B83" s="20"/>
      <c r="C83" s="20">
        <v>2749.33</v>
      </c>
      <c r="D83" s="54"/>
      <c r="E83" s="54"/>
    </row>
    <row r="84" spans="1:5" ht="12.75">
      <c r="A84" s="26" t="s">
        <v>80</v>
      </c>
      <c r="B84" s="20"/>
      <c r="C84" s="20">
        <v>26269.84</v>
      </c>
      <c r="D84" s="54"/>
      <c r="E84" s="54"/>
    </row>
    <row r="85" spans="1:5" ht="12.75">
      <c r="A85" s="26" t="s">
        <v>81</v>
      </c>
      <c r="B85" s="20"/>
      <c r="C85" s="20">
        <v>50880.81</v>
      </c>
      <c r="D85" s="54"/>
      <c r="E85" s="54"/>
    </row>
    <row r="86" spans="1:5" ht="12.75">
      <c r="A86" s="26" t="s">
        <v>82</v>
      </c>
      <c r="B86" s="20"/>
      <c r="C86" s="20">
        <v>116138.09</v>
      </c>
      <c r="D86" s="54"/>
      <c r="E86" s="54"/>
    </row>
    <row r="87" spans="1:5" ht="12.75">
      <c r="A87" s="26" t="s">
        <v>83</v>
      </c>
      <c r="B87" s="20"/>
      <c r="C87" s="20">
        <v>122002.54</v>
      </c>
      <c r="D87" s="54"/>
      <c r="E87" s="54"/>
    </row>
    <row r="88" spans="1:5" ht="12.75">
      <c r="A88" s="26" t="s">
        <v>84</v>
      </c>
      <c r="B88" s="20"/>
      <c r="C88" s="20">
        <v>34000.5</v>
      </c>
      <c r="D88" s="54"/>
      <c r="E88" s="54"/>
    </row>
    <row r="89" spans="1:5" ht="12.75">
      <c r="A89" s="26" t="s">
        <v>88</v>
      </c>
      <c r="B89" s="20"/>
      <c r="C89" s="20">
        <v>5144.2</v>
      </c>
      <c r="D89" s="54"/>
      <c r="E89" s="54"/>
    </row>
    <row r="90" spans="1:5" ht="12.75">
      <c r="A90" s="26" t="s">
        <v>85</v>
      </c>
      <c r="B90" s="20"/>
      <c r="C90" s="20">
        <v>16638.43</v>
      </c>
      <c r="D90" s="54"/>
      <c r="E90" s="54"/>
    </row>
    <row r="91" spans="1:5" ht="12.75">
      <c r="A91" s="26" t="s">
        <v>86</v>
      </c>
      <c r="B91" s="20"/>
      <c r="C91" s="20">
        <v>39740.04</v>
      </c>
      <c r="D91" s="54"/>
      <c r="E91" s="54"/>
    </row>
    <row r="92" spans="1:5" ht="12.75">
      <c r="A92" s="26" t="s">
        <v>87</v>
      </c>
      <c r="B92" s="20"/>
      <c r="C92" s="20">
        <v>5798.58</v>
      </c>
      <c r="D92" s="54"/>
      <c r="E92" s="54"/>
    </row>
    <row r="93" spans="1:7" ht="12.75">
      <c r="A93" s="26" t="s">
        <v>23</v>
      </c>
      <c r="B93" s="20"/>
      <c r="C93" s="20">
        <v>226.32</v>
      </c>
      <c r="D93" s="54"/>
      <c r="E93" s="54"/>
      <c r="G93" s="2"/>
    </row>
    <row r="94" spans="1:5" ht="12.75">
      <c r="A94" s="62" t="s">
        <v>89</v>
      </c>
      <c r="B94" s="16">
        <v>391031.95</v>
      </c>
      <c r="C94" s="16">
        <f>SUM(C83:C93)</f>
        <v>419588.68</v>
      </c>
      <c r="D94" s="55">
        <v>440000</v>
      </c>
      <c r="E94" s="55"/>
    </row>
    <row r="95" spans="1:5" ht="12.75">
      <c r="A95" s="26"/>
      <c r="B95" s="20"/>
      <c r="C95" s="20"/>
      <c r="D95" s="54"/>
      <c r="E95" s="54"/>
    </row>
    <row r="96" spans="1:5" ht="12.75">
      <c r="A96" s="26" t="s">
        <v>35</v>
      </c>
      <c r="B96" s="20">
        <f>-3847.17+-1923.11</f>
        <v>-5770.28</v>
      </c>
      <c r="C96" s="20">
        <v>-1446.75</v>
      </c>
      <c r="D96" s="54">
        <v>-5000</v>
      </c>
      <c r="E96" s="54"/>
    </row>
    <row r="97" spans="1:5" ht="12.75">
      <c r="A97" s="26" t="s">
        <v>36</v>
      </c>
      <c r="B97" s="20">
        <v>-5655.68</v>
      </c>
      <c r="C97" s="20"/>
      <c r="D97" s="54"/>
      <c r="E97" s="54"/>
    </row>
    <row r="98" spans="1:5" ht="12.75">
      <c r="A98" s="30"/>
      <c r="B98" s="31"/>
      <c r="C98" s="20"/>
      <c r="D98" s="54"/>
      <c r="E98" s="54"/>
    </row>
    <row r="99" spans="1:5" s="3" customFormat="1" ht="23.25" customHeight="1" thickBot="1">
      <c r="A99" s="63" t="s">
        <v>2</v>
      </c>
      <c r="B99" s="64">
        <f>SUM(B80:B98)</f>
        <v>992414.9600000001</v>
      </c>
      <c r="C99" s="65">
        <f>C80+C94+C96</f>
        <v>991656.9899999998</v>
      </c>
      <c r="D99" s="65">
        <f>D80+D94+D96</f>
        <v>1068100</v>
      </c>
      <c r="E99" s="65">
        <f>E80+E94+E96</f>
        <v>642400</v>
      </c>
    </row>
    <row r="100" ht="12.75">
      <c r="A100" s="21"/>
    </row>
    <row r="101" spans="2:5" s="36" customFormat="1" ht="12.75">
      <c r="B101" s="37"/>
      <c r="C101" s="37"/>
      <c r="D101" s="37"/>
      <c r="E101" s="37"/>
    </row>
  </sheetData>
  <mergeCells count="2">
    <mergeCell ref="A7:D7"/>
    <mergeCell ref="A1:E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  <rowBreaks count="1" manualBreakCount="1"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1"/>
  <sheetViews>
    <sheetView workbookViewId="0" topLeftCell="A1">
      <selection activeCell="H25" sqref="H25"/>
    </sheetView>
  </sheetViews>
  <sheetFormatPr defaultColWidth="11.421875" defaultRowHeight="12.75"/>
  <cols>
    <col min="1" max="1" width="31.57421875" style="0" customWidth="1"/>
    <col min="2" max="3" width="15.421875" style="2" customWidth="1"/>
    <col min="4" max="4" width="19.421875" style="2" customWidth="1"/>
    <col min="5" max="5" width="14.140625" style="2" customWidth="1"/>
    <col min="6" max="6" width="13.57421875" style="76" customWidth="1"/>
    <col min="8" max="8" width="16.57421875" style="0" customWidth="1"/>
  </cols>
  <sheetData>
    <row r="1" spans="1:6" s="3" customFormat="1" ht="20.25">
      <c r="A1" s="173" t="s">
        <v>104</v>
      </c>
      <c r="B1" s="173"/>
      <c r="C1" s="173"/>
      <c r="D1" s="173"/>
      <c r="E1" s="173"/>
      <c r="F1" s="173"/>
    </row>
    <row r="2" spans="1:6" s="3" customFormat="1" ht="12.75" customHeight="1">
      <c r="A2" s="33"/>
      <c r="B2" s="33"/>
      <c r="C2" s="33"/>
      <c r="D2" s="33"/>
      <c r="E2" s="33"/>
      <c r="F2" s="75"/>
    </row>
    <row r="3" spans="1:6" s="3" customFormat="1" ht="12.75" customHeight="1">
      <c r="A3" s="33"/>
      <c r="B3" s="33"/>
      <c r="C3" s="33"/>
      <c r="D3" s="33"/>
      <c r="E3" s="33"/>
      <c r="F3" s="75"/>
    </row>
    <row r="4" spans="1:6" s="3" customFormat="1" ht="12.75" customHeight="1">
      <c r="A4" s="33"/>
      <c r="B4" s="33"/>
      <c r="C4" s="33"/>
      <c r="D4" s="33"/>
      <c r="E4" s="33"/>
      <c r="F4" s="75"/>
    </row>
    <row r="5" spans="1:6" s="3" customFormat="1" ht="12.75" customHeight="1">
      <c r="A5" s="33"/>
      <c r="B5" s="33"/>
      <c r="C5" s="33"/>
      <c r="D5" s="33"/>
      <c r="E5" s="33"/>
      <c r="F5" s="75"/>
    </row>
    <row r="6" ht="18" customHeight="1" thickBot="1"/>
    <row r="7" spans="1:6" s="12" customFormat="1" ht="18.75" customHeight="1" thickBot="1">
      <c r="A7" s="10"/>
      <c r="B7" s="19" t="s">
        <v>33</v>
      </c>
      <c r="C7" s="56" t="s">
        <v>71</v>
      </c>
      <c r="D7" s="84" t="s">
        <v>97</v>
      </c>
      <c r="E7" s="66" t="s">
        <v>34</v>
      </c>
      <c r="F7" s="71" t="s">
        <v>109</v>
      </c>
    </row>
    <row r="8" spans="1:6" ht="15">
      <c r="A8" s="4"/>
      <c r="B8" s="20"/>
      <c r="C8" s="14"/>
      <c r="D8" s="85"/>
      <c r="E8" s="67"/>
      <c r="F8" s="73"/>
    </row>
    <row r="9" spans="1:6" ht="15">
      <c r="A9" s="6" t="s">
        <v>3</v>
      </c>
      <c r="B9" s="16"/>
      <c r="C9" s="14"/>
      <c r="D9" s="85"/>
      <c r="E9" s="67"/>
      <c r="F9" s="73"/>
    </row>
    <row r="10" spans="1:6" ht="15">
      <c r="A10" s="4" t="s">
        <v>4</v>
      </c>
      <c r="B10" s="20">
        <f>19332.09+3420.9+1025.8+240342.53+67025.4+13176.49+5994.96+9129.43+571.61+9334.55+854.19+10515.7+-11695.23-3419.94+4906.22-49.62</f>
        <v>370465.07999999996</v>
      </c>
      <c r="C10" s="14">
        <v>355288.92</v>
      </c>
      <c r="D10" s="85">
        <v>363921.94</v>
      </c>
      <c r="E10" s="67">
        <v>381000</v>
      </c>
      <c r="F10" s="73">
        <f>D10-E10</f>
        <v>-17078.059999999998</v>
      </c>
    </row>
    <row r="11" spans="1:6" ht="15">
      <c r="A11" s="4" t="s">
        <v>5</v>
      </c>
      <c r="B11" s="20">
        <f>513.46+657.97</f>
        <v>1171.43</v>
      </c>
      <c r="C11" s="14">
        <v>667.73</v>
      </c>
      <c r="D11" s="85">
        <v>1572.53</v>
      </c>
      <c r="E11" s="67">
        <v>1600</v>
      </c>
      <c r="F11" s="73">
        <f aca="true" t="shared" si="0" ref="F11:F72">D11-E11</f>
        <v>-27.470000000000027</v>
      </c>
    </row>
    <row r="12" spans="1:6" ht="15">
      <c r="A12" s="4" t="s">
        <v>96</v>
      </c>
      <c r="B12" s="20">
        <v>33588.15</v>
      </c>
      <c r="C12" s="14">
        <v>34621.24</v>
      </c>
      <c r="D12" s="85">
        <v>31723.98</v>
      </c>
      <c r="E12" s="67">
        <v>38900</v>
      </c>
      <c r="F12" s="73">
        <f t="shared" si="0"/>
        <v>-7176.02</v>
      </c>
    </row>
    <row r="13" spans="1:6" ht="15">
      <c r="A13" s="4" t="s">
        <v>8</v>
      </c>
      <c r="B13" s="20">
        <v>23477.15</v>
      </c>
      <c r="C13" s="14">
        <v>23688.57</v>
      </c>
      <c r="D13" s="85">
        <v>24350</v>
      </c>
      <c r="E13" s="67">
        <v>24350</v>
      </c>
      <c r="F13" s="73">
        <v>0</v>
      </c>
    </row>
    <row r="14" spans="1:6" ht="15">
      <c r="A14" s="4" t="s">
        <v>9</v>
      </c>
      <c r="B14" s="20">
        <v>911.65</v>
      </c>
      <c r="C14" s="14"/>
      <c r="D14" s="85">
        <v>1196</v>
      </c>
      <c r="E14" s="67">
        <v>600</v>
      </c>
      <c r="F14" s="73">
        <f t="shared" si="0"/>
        <v>596</v>
      </c>
    </row>
    <row r="15" spans="1:6" ht="15">
      <c r="A15" s="4" t="s">
        <v>10</v>
      </c>
      <c r="B15" s="20">
        <f>106.71+354.51+1226.57+317.25+80.04+478.36+0.01+7.62-215.56</f>
        <v>2355.51</v>
      </c>
      <c r="C15" s="14">
        <v>3657.36</v>
      </c>
      <c r="D15" s="85">
        <v>3450.48</v>
      </c>
      <c r="E15" s="67">
        <v>2400</v>
      </c>
      <c r="F15" s="73">
        <f t="shared" si="0"/>
        <v>1050.48</v>
      </c>
    </row>
    <row r="16" spans="1:6" s="3" customFormat="1" ht="15.75">
      <c r="A16" s="7" t="s">
        <v>11</v>
      </c>
      <c r="B16" s="16">
        <f>SUM(B10:B15)</f>
        <v>431968.97000000003</v>
      </c>
      <c r="C16" s="15">
        <f>SUM(C10:C15)</f>
        <v>417923.81999999995</v>
      </c>
      <c r="D16" s="86">
        <f>SUM(D10:D15)</f>
        <v>426214.93</v>
      </c>
      <c r="E16" s="68">
        <f>SUM(E10:E15)</f>
        <v>448850</v>
      </c>
      <c r="F16" s="74">
        <f t="shared" si="0"/>
        <v>-22635.070000000007</v>
      </c>
    </row>
    <row r="17" spans="1:6" ht="15">
      <c r="A17" s="6" t="s">
        <v>12</v>
      </c>
      <c r="B17" s="16"/>
      <c r="C17" s="14"/>
      <c r="D17" s="85"/>
      <c r="E17" s="67"/>
      <c r="F17" s="73"/>
    </row>
    <row r="18" spans="1:6" ht="15">
      <c r="A18" s="4" t="s">
        <v>13</v>
      </c>
      <c r="B18" s="20">
        <f>7114.29+8399.57</f>
        <v>15513.86</v>
      </c>
      <c r="C18" s="14">
        <v>9788.76</v>
      </c>
      <c r="D18" s="85">
        <v>10147.66</v>
      </c>
      <c r="E18" s="67">
        <v>12350</v>
      </c>
      <c r="F18" s="73">
        <f t="shared" si="0"/>
        <v>-2202.34</v>
      </c>
    </row>
    <row r="19" spans="1:6" ht="15">
      <c r="A19" s="4" t="s">
        <v>14</v>
      </c>
      <c r="B19" s="20"/>
      <c r="C19" s="14">
        <v>1829.39</v>
      </c>
      <c r="D19" s="85">
        <v>1829.39</v>
      </c>
      <c r="E19" s="67"/>
      <c r="F19" s="73">
        <f t="shared" si="0"/>
        <v>1829.39</v>
      </c>
    </row>
    <row r="20" spans="1:6" ht="15">
      <c r="A20" s="4" t="s">
        <v>37</v>
      </c>
      <c r="B20" s="20">
        <v>4314.31</v>
      </c>
      <c r="C20" s="14">
        <v>4062</v>
      </c>
      <c r="D20" s="85">
        <v>4413</v>
      </c>
      <c r="E20" s="67">
        <v>5000</v>
      </c>
      <c r="F20" s="73">
        <f t="shared" si="0"/>
        <v>-587</v>
      </c>
    </row>
    <row r="21" spans="1:6" ht="15">
      <c r="A21" s="4" t="s">
        <v>15</v>
      </c>
      <c r="B21" s="20">
        <v>1307.92</v>
      </c>
      <c r="C21" s="14">
        <v>2328.57</v>
      </c>
      <c r="D21" s="85">
        <v>1858.64</v>
      </c>
      <c r="E21" s="67">
        <v>1400</v>
      </c>
      <c r="F21" s="73">
        <f t="shared" si="0"/>
        <v>458.6400000000001</v>
      </c>
    </row>
    <row r="22" spans="1:6" ht="15">
      <c r="A22" s="4" t="s">
        <v>16</v>
      </c>
      <c r="B22" s="20">
        <v>-6010.63</v>
      </c>
      <c r="C22" s="14">
        <v>-5255.26</v>
      </c>
      <c r="D22" s="85"/>
      <c r="E22" s="67">
        <v>-4600</v>
      </c>
      <c r="F22" s="73">
        <f t="shared" si="0"/>
        <v>4600</v>
      </c>
    </row>
    <row r="23" spans="1:6" s="3" customFormat="1" ht="15.75">
      <c r="A23" s="7" t="s">
        <v>11</v>
      </c>
      <c r="B23" s="16">
        <f>SUM(B18:B22)</f>
        <v>15125.460000000003</v>
      </c>
      <c r="C23" s="15">
        <f>SUM(C18:C22)</f>
        <v>12753.460000000001</v>
      </c>
      <c r="D23" s="86">
        <f>SUM(D18:D22)</f>
        <v>18248.69</v>
      </c>
      <c r="E23" s="68">
        <f>SUM(E18:E22)</f>
        <v>14150</v>
      </c>
      <c r="F23" s="74">
        <f t="shared" si="0"/>
        <v>4098.689999999999</v>
      </c>
    </row>
    <row r="24" spans="1:6" ht="15">
      <c r="A24" s="6" t="s">
        <v>17</v>
      </c>
      <c r="B24" s="16"/>
      <c r="C24" s="14"/>
      <c r="D24" s="85"/>
      <c r="E24" s="67"/>
      <c r="F24" s="73"/>
    </row>
    <row r="25" spans="1:6" ht="15">
      <c r="A25" s="4" t="s">
        <v>18</v>
      </c>
      <c r="B25" s="20">
        <v>1912.57</v>
      </c>
      <c r="C25" s="14">
        <v>1857.59</v>
      </c>
      <c r="D25" s="85">
        <v>2103.4</v>
      </c>
      <c r="E25" s="67">
        <v>2200</v>
      </c>
      <c r="F25" s="73">
        <f t="shared" si="0"/>
        <v>-96.59999999999991</v>
      </c>
    </row>
    <row r="26" spans="1:6" ht="15">
      <c r="A26" s="4" t="s">
        <v>1</v>
      </c>
      <c r="B26" s="20">
        <v>12217.05</v>
      </c>
      <c r="C26" s="14">
        <v>23541.38</v>
      </c>
      <c r="D26" s="85">
        <v>12049.1</v>
      </c>
      <c r="E26" s="67">
        <v>15000</v>
      </c>
      <c r="F26" s="73">
        <f t="shared" si="0"/>
        <v>-2950.8999999999996</v>
      </c>
    </row>
    <row r="27" spans="1:6" ht="15">
      <c r="A27" s="4" t="s">
        <v>29</v>
      </c>
      <c r="B27" s="20">
        <v>7821.92</v>
      </c>
      <c r="C27" s="14">
        <v>5179.88</v>
      </c>
      <c r="D27" s="85">
        <v>6785.08</v>
      </c>
      <c r="E27" s="67">
        <v>9000</v>
      </c>
      <c r="F27" s="73">
        <f t="shared" si="0"/>
        <v>-2214.92</v>
      </c>
    </row>
    <row r="28" spans="1:6" ht="15">
      <c r="A28" s="4" t="s">
        <v>19</v>
      </c>
      <c r="B28" s="20">
        <v>2566.33</v>
      </c>
      <c r="C28" s="14">
        <v>3447.45</v>
      </c>
      <c r="D28" s="85">
        <v>6302.98</v>
      </c>
      <c r="E28" s="67">
        <v>3000</v>
      </c>
      <c r="F28" s="73">
        <f t="shared" si="0"/>
        <v>3302.9799999999996</v>
      </c>
    </row>
    <row r="29" spans="1:6" ht="15">
      <c r="A29" s="4" t="s">
        <v>50</v>
      </c>
      <c r="B29" s="20"/>
      <c r="C29" s="14"/>
      <c r="D29" s="85">
        <v>3729.13</v>
      </c>
      <c r="E29" s="67">
        <v>3500</v>
      </c>
      <c r="F29" s="73">
        <f t="shared" si="0"/>
        <v>229.1300000000001</v>
      </c>
    </row>
    <row r="30" spans="1:6" ht="15">
      <c r="A30" s="4" t="s">
        <v>20</v>
      </c>
      <c r="B30" s="20">
        <v>689.39</v>
      </c>
      <c r="C30" s="14">
        <v>596.13</v>
      </c>
      <c r="D30" s="85">
        <v>676.1</v>
      </c>
      <c r="E30" s="67">
        <v>800</v>
      </c>
      <c r="F30" s="73">
        <f t="shared" si="0"/>
        <v>-123.89999999999998</v>
      </c>
    </row>
    <row r="31" spans="1:6" ht="15">
      <c r="A31" s="4" t="s">
        <v>21</v>
      </c>
      <c r="B31" s="20">
        <v>7991.7</v>
      </c>
      <c r="C31" s="14">
        <f>5187.08+3181.54</f>
        <v>8368.619999999999</v>
      </c>
      <c r="D31" s="85">
        <f>1054.03+6018.37</f>
        <v>7072.4</v>
      </c>
      <c r="E31" s="67">
        <v>8000</v>
      </c>
      <c r="F31" s="73">
        <f t="shared" si="0"/>
        <v>-927.6000000000004</v>
      </c>
    </row>
    <row r="32" spans="1:6" ht="15">
      <c r="A32" s="4" t="s">
        <v>22</v>
      </c>
      <c r="B32" s="20">
        <v>1282.97</v>
      </c>
      <c r="C32" s="14">
        <v>1927.35</v>
      </c>
      <c r="D32" s="85">
        <v>531.98</v>
      </c>
      <c r="E32" s="67">
        <v>1000</v>
      </c>
      <c r="F32" s="73">
        <f t="shared" si="0"/>
        <v>-468.02</v>
      </c>
    </row>
    <row r="33" spans="1:6" ht="15">
      <c r="A33" s="4" t="s">
        <v>31</v>
      </c>
      <c r="B33" s="20">
        <v>2232.46</v>
      </c>
      <c r="C33" s="14">
        <v>5464.21</v>
      </c>
      <c r="D33" s="85">
        <v>1941.49</v>
      </c>
      <c r="E33" s="67">
        <v>1800</v>
      </c>
      <c r="F33" s="73">
        <f t="shared" si="0"/>
        <v>141.49</v>
      </c>
    </row>
    <row r="34" spans="1:6" ht="15">
      <c r="A34" s="4" t="s">
        <v>95</v>
      </c>
      <c r="B34" s="20"/>
      <c r="C34" s="14"/>
      <c r="D34" s="85"/>
      <c r="E34" s="67"/>
      <c r="F34" s="73"/>
    </row>
    <row r="35" spans="1:6" ht="15">
      <c r="A35" s="4" t="s">
        <v>30</v>
      </c>
      <c r="B35" s="20">
        <f>323.69+442.86+477.52+4.04</f>
        <v>1248.11</v>
      </c>
      <c r="C35" s="14">
        <v>2806.06</v>
      </c>
      <c r="D35" s="85">
        <v>1821.09</v>
      </c>
      <c r="E35" s="67">
        <v>3000</v>
      </c>
      <c r="F35" s="73">
        <f t="shared" si="0"/>
        <v>-1178.91</v>
      </c>
    </row>
    <row r="36" spans="1:6" ht="15">
      <c r="A36" s="4" t="s">
        <v>23</v>
      </c>
      <c r="B36" s="20">
        <f>1559.49+7630.52</f>
        <v>9190.01</v>
      </c>
      <c r="C36" s="14">
        <f>1984.96+3193.05</f>
        <v>5178.01</v>
      </c>
      <c r="D36" s="85">
        <f>393.17+3237.6</f>
        <v>3630.77</v>
      </c>
      <c r="E36" s="67">
        <v>5500</v>
      </c>
      <c r="F36" s="73">
        <f t="shared" si="0"/>
        <v>-1869.23</v>
      </c>
    </row>
    <row r="37" spans="1:6" ht="15.75">
      <c r="A37" s="7" t="s">
        <v>24</v>
      </c>
      <c r="B37" s="16">
        <f>SUM(B25:B36)</f>
        <v>47152.51</v>
      </c>
      <c r="C37" s="15">
        <f>SUM(C25:C36)</f>
        <v>58366.68</v>
      </c>
      <c r="D37" s="86">
        <f>SUM(D25:D36)</f>
        <v>46643.52</v>
      </c>
      <c r="E37" s="68">
        <f>SUM(E25:E36)</f>
        <v>52800</v>
      </c>
      <c r="F37" s="74">
        <f t="shared" si="0"/>
        <v>-6156.480000000003</v>
      </c>
    </row>
    <row r="38" spans="1:6" ht="15">
      <c r="A38" s="6" t="s">
        <v>0</v>
      </c>
      <c r="B38" s="16"/>
      <c r="C38" s="14"/>
      <c r="D38" s="85"/>
      <c r="E38" s="67"/>
      <c r="F38" s="73"/>
    </row>
    <row r="39" spans="1:6" ht="15">
      <c r="A39" s="4" t="s">
        <v>25</v>
      </c>
      <c r="B39" s="20">
        <v>5257.12</v>
      </c>
      <c r="C39" s="14">
        <v>6068.94</v>
      </c>
      <c r="D39" s="85">
        <v>5906.8</v>
      </c>
      <c r="E39" s="67">
        <v>5800</v>
      </c>
      <c r="F39" s="73">
        <f t="shared" si="0"/>
        <v>106.80000000000018</v>
      </c>
    </row>
    <row r="40" spans="1:6" ht="15">
      <c r="A40" s="4" t="s">
        <v>41</v>
      </c>
      <c r="B40" s="20">
        <v>3266.88</v>
      </c>
      <c r="C40" s="14">
        <f>236.36+4014.11</f>
        <v>4250.47</v>
      </c>
      <c r="D40" s="85">
        <v>4048.2</v>
      </c>
      <c r="E40" s="67">
        <v>4000</v>
      </c>
      <c r="F40" s="73">
        <f t="shared" si="0"/>
        <v>48.19999999999982</v>
      </c>
    </row>
    <row r="41" spans="1:6" ht="15">
      <c r="A41" s="4" t="s">
        <v>92</v>
      </c>
      <c r="B41" s="20">
        <f>57.93+2655.01+110.53</f>
        <v>2823.4700000000003</v>
      </c>
      <c r="C41" s="14">
        <v>4709.94</v>
      </c>
      <c r="D41" s="85">
        <v>5425.69</v>
      </c>
      <c r="E41" s="67">
        <v>3500</v>
      </c>
      <c r="F41" s="73">
        <f t="shared" si="0"/>
        <v>1925.6899999999996</v>
      </c>
    </row>
    <row r="42" spans="1:6" ht="15">
      <c r="A42" s="4" t="s">
        <v>26</v>
      </c>
      <c r="B42" s="20">
        <v>41068.19</v>
      </c>
      <c r="C42" s="14">
        <v>18500</v>
      </c>
      <c r="D42" s="85">
        <v>18500</v>
      </c>
      <c r="E42" s="67">
        <v>18500</v>
      </c>
      <c r="F42" s="73">
        <v>0</v>
      </c>
    </row>
    <row r="43" spans="1:6" ht="15.75">
      <c r="A43" s="7" t="s">
        <v>24</v>
      </c>
      <c r="B43" s="16">
        <f>SUM(B39:B42)</f>
        <v>52415.66</v>
      </c>
      <c r="C43" s="15">
        <f>SUM(C39:C42)</f>
        <v>33529.35</v>
      </c>
      <c r="D43" s="86">
        <f>SUM(D39:D42)</f>
        <v>33880.69</v>
      </c>
      <c r="E43" s="68">
        <f>SUM(E39:E42)</f>
        <v>31800</v>
      </c>
      <c r="F43" s="74">
        <f t="shared" si="0"/>
        <v>2080.6900000000023</v>
      </c>
    </row>
    <row r="44" spans="1:6" ht="15">
      <c r="A44" s="6" t="s">
        <v>43</v>
      </c>
      <c r="B44" s="16"/>
      <c r="C44" s="14"/>
      <c r="D44" s="85"/>
      <c r="E44" s="67"/>
      <c r="F44" s="73"/>
    </row>
    <row r="45" spans="1:6" ht="15">
      <c r="A45" s="35" t="s">
        <v>46</v>
      </c>
      <c r="B45" s="16"/>
      <c r="C45" s="14">
        <v>3852.32</v>
      </c>
      <c r="D45" s="85">
        <v>4734.7</v>
      </c>
      <c r="E45" s="67">
        <v>5000</v>
      </c>
      <c r="F45" s="73">
        <f t="shared" si="0"/>
        <v>-265.3000000000002</v>
      </c>
    </row>
    <row r="46" spans="1:6" ht="15">
      <c r="A46" s="35" t="s">
        <v>49</v>
      </c>
      <c r="B46" s="16"/>
      <c r="C46" s="14">
        <v>2301.04</v>
      </c>
      <c r="D46" s="85">
        <v>1249.12</v>
      </c>
      <c r="E46" s="67">
        <v>3000</v>
      </c>
      <c r="F46" s="73">
        <f t="shared" si="0"/>
        <v>-1750.88</v>
      </c>
    </row>
    <row r="47" spans="1:6" ht="15">
      <c r="A47" s="4" t="s">
        <v>42</v>
      </c>
      <c r="B47" s="20">
        <v>7896</v>
      </c>
      <c r="C47" s="14">
        <v>4573.32</v>
      </c>
      <c r="D47" s="85">
        <v>12924.67</v>
      </c>
      <c r="E47" s="67">
        <v>8000</v>
      </c>
      <c r="F47" s="73">
        <f t="shared" si="0"/>
        <v>4924.67</v>
      </c>
    </row>
    <row r="48" spans="1:6" ht="15">
      <c r="A48" s="4" t="s">
        <v>27</v>
      </c>
      <c r="B48" s="20"/>
      <c r="C48" s="14">
        <v>1329.3</v>
      </c>
      <c r="D48" s="85"/>
      <c r="E48" s="67">
        <v>2000</v>
      </c>
      <c r="F48" s="73">
        <f t="shared" si="0"/>
        <v>-2000</v>
      </c>
    </row>
    <row r="49" spans="1:6" ht="15">
      <c r="A49" s="4" t="s">
        <v>48</v>
      </c>
      <c r="B49" s="20">
        <f>1713.42+374.98</f>
        <v>2088.4</v>
      </c>
      <c r="C49" s="14">
        <f>1640.42+414.18</f>
        <v>2054.6</v>
      </c>
      <c r="D49" s="85">
        <f>1966.82+1974.67</f>
        <v>3941.49</v>
      </c>
      <c r="E49" s="67">
        <v>5000</v>
      </c>
      <c r="F49" s="73">
        <f t="shared" si="0"/>
        <v>-1058.5100000000002</v>
      </c>
    </row>
    <row r="50" spans="1:6" ht="15">
      <c r="A50" s="4" t="s">
        <v>28</v>
      </c>
      <c r="B50" s="20">
        <v>836.69</v>
      </c>
      <c r="C50" s="14">
        <v>1167</v>
      </c>
      <c r="D50" s="85">
        <v>343.92</v>
      </c>
      <c r="E50" s="67">
        <v>2000</v>
      </c>
      <c r="F50" s="73">
        <f t="shared" si="0"/>
        <v>-1656.08</v>
      </c>
    </row>
    <row r="51" spans="1:6" ht="15">
      <c r="A51" s="4" t="s">
        <v>51</v>
      </c>
      <c r="B51" s="20"/>
      <c r="C51" s="14">
        <v>1255.8</v>
      </c>
      <c r="D51" s="85">
        <v>1425.97</v>
      </c>
      <c r="E51" s="67">
        <v>1000</v>
      </c>
      <c r="F51" s="73">
        <f t="shared" si="0"/>
        <v>425.97</v>
      </c>
    </row>
    <row r="52" spans="1:6" ht="15">
      <c r="A52" s="4" t="s">
        <v>23</v>
      </c>
      <c r="B52" s="20"/>
      <c r="C52" s="14">
        <f>433.91+19.82</f>
        <v>453.73</v>
      </c>
      <c r="D52" s="85">
        <f>146.78+3499.9</f>
        <v>3646.6800000000003</v>
      </c>
      <c r="E52" s="67">
        <v>5500</v>
      </c>
      <c r="F52" s="73">
        <f t="shared" si="0"/>
        <v>-1853.3199999999997</v>
      </c>
    </row>
    <row r="53" spans="1:6" ht="15.75">
      <c r="A53" s="7" t="s">
        <v>24</v>
      </c>
      <c r="B53" s="16">
        <f>SUM(B47:B52)</f>
        <v>10821.09</v>
      </c>
      <c r="C53" s="15">
        <f>SUM(C45:C52)</f>
        <v>16987.11</v>
      </c>
      <c r="D53" s="86">
        <f>SUM(D44:D52)</f>
        <v>28266.549999999996</v>
      </c>
      <c r="E53" s="68">
        <f>SUM(E44:E52)</f>
        <v>31500</v>
      </c>
      <c r="F53" s="74">
        <f t="shared" si="0"/>
        <v>-3233.4500000000044</v>
      </c>
    </row>
    <row r="54" spans="1:6" ht="16.5" thickBot="1">
      <c r="A54" s="7"/>
      <c r="B54" s="16"/>
      <c r="C54" s="15"/>
      <c r="D54" s="86"/>
      <c r="E54" s="68"/>
      <c r="F54" s="73"/>
    </row>
    <row r="55" spans="1:6" ht="16.5" thickBot="1">
      <c r="A55" s="78" t="s">
        <v>53</v>
      </c>
      <c r="B55" s="79">
        <f>B16+B23+B37+B43+B53</f>
        <v>557483.6900000001</v>
      </c>
      <c r="C55" s="83">
        <f>C16+C23+C37+C43+C53</f>
        <v>539560.4199999999</v>
      </c>
      <c r="D55" s="87">
        <f>D16+D23+D37+D43+D53</f>
        <v>553254.3800000001</v>
      </c>
      <c r="E55" s="80">
        <f>E16+E23+E37+E43+E53</f>
        <v>579100</v>
      </c>
      <c r="F55" s="96">
        <f t="shared" si="0"/>
        <v>-25845.61999999988</v>
      </c>
    </row>
    <row r="56" spans="1:7" ht="15.75">
      <c r="A56" s="46"/>
      <c r="B56" s="8"/>
      <c r="C56" s="8"/>
      <c r="D56" s="88"/>
      <c r="E56" s="69"/>
      <c r="F56" s="39"/>
      <c r="G56" s="95"/>
    </row>
    <row r="57" spans="1:7" ht="15.75">
      <c r="A57" s="46"/>
      <c r="B57" s="8"/>
      <c r="C57" s="8"/>
      <c r="D57" s="88"/>
      <c r="E57" s="69"/>
      <c r="F57" s="39"/>
      <c r="G57" s="95"/>
    </row>
    <row r="58" spans="1:7" ht="16.5" thickBot="1">
      <c r="A58" s="46"/>
      <c r="B58" s="8"/>
      <c r="C58" s="8"/>
      <c r="D58" s="88"/>
      <c r="E58" s="69"/>
      <c r="F58" s="39"/>
      <c r="G58" s="95"/>
    </row>
    <row r="59" spans="1:6" ht="16.5" thickBot="1">
      <c r="A59" s="10"/>
      <c r="B59" s="19" t="s">
        <v>33</v>
      </c>
      <c r="C59" s="13" t="s">
        <v>71</v>
      </c>
      <c r="D59" s="89" t="str">
        <f>D7</f>
        <v>DEPENSES 2003</v>
      </c>
      <c r="E59" s="82" t="s">
        <v>34</v>
      </c>
      <c r="F59" s="71" t="str">
        <f>F7</f>
        <v>ECARTS/BUD.</v>
      </c>
    </row>
    <row r="60" spans="1:6" ht="15">
      <c r="A60" s="7"/>
      <c r="B60" s="16"/>
      <c r="C60" s="15"/>
      <c r="D60" s="85"/>
      <c r="E60" s="67"/>
      <c r="F60" s="73"/>
    </row>
    <row r="61" spans="1:6" ht="15">
      <c r="A61" s="61" t="s">
        <v>78</v>
      </c>
      <c r="B61" s="38">
        <f>B55</f>
        <v>557483.6900000001</v>
      </c>
      <c r="C61" s="40">
        <f>C55</f>
        <v>539560.4199999999</v>
      </c>
      <c r="D61" s="85">
        <f>D55</f>
        <v>553254.3800000001</v>
      </c>
      <c r="E61" s="67">
        <f>E55</f>
        <v>579100</v>
      </c>
      <c r="F61" s="73">
        <f t="shared" si="0"/>
        <v>-25845.61999999988</v>
      </c>
    </row>
    <row r="62" spans="1:6" ht="15">
      <c r="A62" s="7"/>
      <c r="B62" s="16"/>
      <c r="C62" s="15"/>
      <c r="D62" s="85"/>
      <c r="E62" s="67"/>
      <c r="F62" s="73"/>
    </row>
    <row r="63" spans="1:6" ht="15">
      <c r="A63" s="7"/>
      <c r="B63" s="16"/>
      <c r="C63" s="15"/>
      <c r="D63" s="85"/>
      <c r="E63" s="67"/>
      <c r="F63" s="73"/>
    </row>
    <row r="64" spans="1:6" ht="15">
      <c r="A64" s="27" t="s">
        <v>93</v>
      </c>
      <c r="B64" s="16"/>
      <c r="C64" s="15"/>
      <c r="D64" s="85">
        <v>2403.96</v>
      </c>
      <c r="E64" s="67">
        <v>5000</v>
      </c>
      <c r="F64" s="73">
        <f t="shared" si="0"/>
        <v>-2596.04</v>
      </c>
    </row>
    <row r="65" spans="1:8" ht="15">
      <c r="A65" s="27" t="s">
        <v>72</v>
      </c>
      <c r="B65" s="38"/>
      <c r="C65" s="40">
        <v>3588</v>
      </c>
      <c r="D65" s="85">
        <v>1483.04</v>
      </c>
      <c r="E65" s="67">
        <v>4000</v>
      </c>
      <c r="F65" s="73">
        <f t="shared" si="0"/>
        <v>-2516.96</v>
      </c>
      <c r="H65" s="51"/>
    </row>
    <row r="66" spans="1:8" ht="15">
      <c r="A66" s="27" t="s">
        <v>73</v>
      </c>
      <c r="B66" s="38"/>
      <c r="C66" s="40">
        <v>7128.75</v>
      </c>
      <c r="D66" s="85">
        <v>9009.55</v>
      </c>
      <c r="E66" s="67">
        <v>9000</v>
      </c>
      <c r="F66" s="73">
        <f t="shared" si="0"/>
        <v>9.549999999999272</v>
      </c>
      <c r="H66" s="51"/>
    </row>
    <row r="67" spans="1:8" ht="15">
      <c r="A67" s="27" t="s">
        <v>74</v>
      </c>
      <c r="B67" s="38"/>
      <c r="C67" s="40">
        <v>3073.04</v>
      </c>
      <c r="D67" s="85">
        <v>5806.67</v>
      </c>
      <c r="E67" s="67">
        <v>7000</v>
      </c>
      <c r="F67" s="73">
        <f t="shared" si="0"/>
        <v>-1193.33</v>
      </c>
      <c r="H67" s="51"/>
    </row>
    <row r="68" spans="1:8" ht="15">
      <c r="A68" s="27" t="s">
        <v>47</v>
      </c>
      <c r="B68" s="38"/>
      <c r="C68" s="40">
        <v>7329.08</v>
      </c>
      <c r="D68" s="85">
        <v>3276.22</v>
      </c>
      <c r="E68" s="67">
        <v>3000</v>
      </c>
      <c r="F68" s="73">
        <f t="shared" si="0"/>
        <v>276.2199999999998</v>
      </c>
      <c r="H68" s="52"/>
    </row>
    <row r="69" spans="1:8" ht="15">
      <c r="A69" s="27" t="s">
        <v>75</v>
      </c>
      <c r="B69" s="38"/>
      <c r="C69" s="40">
        <v>2913.24</v>
      </c>
      <c r="D69" s="85">
        <v>11888.29</v>
      </c>
      <c r="E69" s="67">
        <v>14000</v>
      </c>
      <c r="F69" s="73">
        <f t="shared" si="0"/>
        <v>-2111.709999999999</v>
      </c>
      <c r="H69" s="51"/>
    </row>
    <row r="70" spans="1:8" ht="15">
      <c r="A70" s="27" t="s">
        <v>76</v>
      </c>
      <c r="B70" s="38"/>
      <c r="C70" s="40">
        <v>6174.77</v>
      </c>
      <c r="D70" s="85"/>
      <c r="E70" s="67">
        <v>1000</v>
      </c>
      <c r="F70" s="73">
        <f t="shared" si="0"/>
        <v>-1000</v>
      </c>
      <c r="H70" s="52"/>
    </row>
    <row r="71" spans="1:8" ht="15">
      <c r="A71" s="27" t="s">
        <v>77</v>
      </c>
      <c r="B71" s="38"/>
      <c r="C71" s="40">
        <v>3569.44</v>
      </c>
      <c r="D71" s="85">
        <f>5309.93+55.64</f>
        <v>5365.570000000001</v>
      </c>
      <c r="E71" s="67">
        <v>5000</v>
      </c>
      <c r="F71" s="73">
        <f t="shared" si="0"/>
        <v>365.5700000000006</v>
      </c>
      <c r="H71" s="52"/>
    </row>
    <row r="72" spans="1:8" ht="15.75">
      <c r="A72" s="34" t="s">
        <v>44</v>
      </c>
      <c r="B72" s="16">
        <v>55325.28</v>
      </c>
      <c r="C72" s="15">
        <f>SUM(C65:C71)</f>
        <v>33776.32</v>
      </c>
      <c r="D72" s="86">
        <f>SUM(D64:D71)</f>
        <v>39233.3</v>
      </c>
      <c r="E72" s="68">
        <f>SUM(E64:E71)</f>
        <v>48000</v>
      </c>
      <c r="F72" s="74">
        <f t="shared" si="0"/>
        <v>-8766.699999999997</v>
      </c>
      <c r="H72" s="52"/>
    </row>
    <row r="73" spans="1:8" ht="15">
      <c r="A73" s="34"/>
      <c r="B73" s="16"/>
      <c r="C73" s="15"/>
      <c r="D73" s="85"/>
      <c r="E73" s="67"/>
      <c r="F73" s="73"/>
      <c r="H73" s="52"/>
    </row>
    <row r="74" spans="1:8" ht="15">
      <c r="A74" s="101"/>
      <c r="B74" s="28"/>
      <c r="C74" s="29"/>
      <c r="D74" s="90"/>
      <c r="E74" s="102"/>
      <c r="F74" s="103"/>
      <c r="H74" s="52"/>
    </row>
    <row r="75" spans="1:6" ht="15.75">
      <c r="A75" s="23" t="s">
        <v>52</v>
      </c>
      <c r="B75" s="28">
        <f>B55+B72</f>
        <v>612808.9700000001</v>
      </c>
      <c r="C75" s="29">
        <f>C55+C72</f>
        <v>573336.7399999999</v>
      </c>
      <c r="D75" s="91">
        <f>D55+D72</f>
        <v>592487.6800000002</v>
      </c>
      <c r="E75" s="70">
        <f>E55+E72</f>
        <v>627100</v>
      </c>
      <c r="F75" s="29">
        <f>D75-E75</f>
        <v>-34612.31999999983</v>
      </c>
    </row>
    <row r="76" spans="1:6" ht="15">
      <c r="A76" s="4"/>
      <c r="B76" s="20"/>
      <c r="C76" s="14"/>
      <c r="D76" s="85"/>
      <c r="E76" s="67"/>
      <c r="F76" s="73"/>
    </row>
    <row r="77" spans="1:6" ht="15">
      <c r="A77" s="26"/>
      <c r="B77" s="20"/>
      <c r="C77" s="14"/>
      <c r="D77" s="85"/>
      <c r="E77" s="67"/>
      <c r="F77" s="73"/>
    </row>
    <row r="78" spans="1:6" ht="15">
      <c r="A78" s="26" t="s">
        <v>79</v>
      </c>
      <c r="B78" s="20"/>
      <c r="C78" s="14">
        <v>2749.33</v>
      </c>
      <c r="D78" s="85"/>
      <c r="E78" s="67"/>
      <c r="F78" s="73"/>
    </row>
    <row r="79" spans="1:6" ht="15">
      <c r="A79" s="26" t="s">
        <v>80</v>
      </c>
      <c r="B79" s="20"/>
      <c r="C79" s="14">
        <v>26269.84</v>
      </c>
      <c r="D79" s="85"/>
      <c r="E79" s="67"/>
      <c r="F79" s="73"/>
    </row>
    <row r="80" spans="1:6" ht="15">
      <c r="A80" s="26" t="s">
        <v>81</v>
      </c>
      <c r="B80" s="20"/>
      <c r="C80" s="14">
        <v>50880.81</v>
      </c>
      <c r="D80" s="85"/>
      <c r="E80" s="67"/>
      <c r="F80" s="73"/>
    </row>
    <row r="81" spans="1:6" ht="15">
      <c r="A81" s="26" t="s">
        <v>82</v>
      </c>
      <c r="B81" s="20"/>
      <c r="C81" s="14">
        <v>116138.09</v>
      </c>
      <c r="D81" s="85"/>
      <c r="E81" s="67"/>
      <c r="F81" s="73"/>
    </row>
    <row r="82" spans="1:6" ht="15">
      <c r="A82" s="26" t="s">
        <v>83</v>
      </c>
      <c r="B82" s="20"/>
      <c r="C82" s="14">
        <v>122002.54</v>
      </c>
      <c r="D82" s="85"/>
      <c r="E82" s="67"/>
      <c r="F82" s="73"/>
    </row>
    <row r="83" spans="1:6" ht="15">
      <c r="A83" s="26" t="s">
        <v>84</v>
      </c>
      <c r="B83" s="20"/>
      <c r="C83" s="14">
        <v>34000.5</v>
      </c>
      <c r="D83" s="85"/>
      <c r="E83" s="67"/>
      <c r="F83" s="73"/>
    </row>
    <row r="84" spans="1:6" ht="15">
      <c r="A84" s="26" t="s">
        <v>88</v>
      </c>
      <c r="B84" s="20"/>
      <c r="C84" s="14">
        <v>5144.2</v>
      </c>
      <c r="D84" s="85"/>
      <c r="E84" s="67"/>
      <c r="F84" s="73"/>
    </row>
    <row r="85" spans="1:6" ht="15">
      <c r="A85" s="26" t="s">
        <v>85</v>
      </c>
      <c r="B85" s="20"/>
      <c r="C85" s="14">
        <v>16638.43</v>
      </c>
      <c r="D85" s="85"/>
      <c r="E85" s="67"/>
      <c r="F85" s="73"/>
    </row>
    <row r="86" spans="1:6" ht="15">
      <c r="A86" s="26" t="s">
        <v>86</v>
      </c>
      <c r="B86" s="20"/>
      <c r="C86" s="14">
        <v>39740.04</v>
      </c>
      <c r="D86" s="85"/>
      <c r="E86" s="67"/>
      <c r="F86" s="73"/>
    </row>
    <row r="87" spans="1:6" ht="15">
      <c r="A87" s="26" t="s">
        <v>87</v>
      </c>
      <c r="B87" s="20"/>
      <c r="C87" s="14">
        <v>5798.58</v>
      </c>
      <c r="D87" s="85"/>
      <c r="E87" s="67"/>
      <c r="F87" s="73"/>
    </row>
    <row r="88" spans="1:8" ht="15">
      <c r="A88" s="26" t="s">
        <v>23</v>
      </c>
      <c r="B88" s="20"/>
      <c r="C88" s="14">
        <v>226.32</v>
      </c>
      <c r="D88" s="85"/>
      <c r="E88" s="67"/>
      <c r="F88" s="73"/>
      <c r="H88" s="2"/>
    </row>
    <row r="89" spans="1:8" ht="15">
      <c r="A89" s="26"/>
      <c r="B89" s="20"/>
      <c r="C89" s="14"/>
      <c r="D89" s="85"/>
      <c r="E89" s="67"/>
      <c r="F89" s="73"/>
      <c r="H89" s="2"/>
    </row>
    <row r="90" spans="1:8" ht="15">
      <c r="A90" s="26"/>
      <c r="B90" s="20"/>
      <c r="C90" s="14"/>
      <c r="D90" s="85"/>
      <c r="E90" s="67"/>
      <c r="F90" s="73"/>
      <c r="H90" s="2"/>
    </row>
    <row r="91" spans="1:8" ht="15">
      <c r="A91" s="26" t="s">
        <v>98</v>
      </c>
      <c r="B91" s="20"/>
      <c r="C91" s="14"/>
      <c r="D91" s="85">
        <f>-47430.99+167000</f>
        <v>119569.01000000001</v>
      </c>
      <c r="E91" s="67">
        <v>120800</v>
      </c>
      <c r="F91" s="73">
        <f aca="true" t="shared" si="1" ref="F91:F98">D91-E91</f>
        <v>-1230.9899999999907</v>
      </c>
      <c r="H91" s="2"/>
    </row>
    <row r="92" spans="1:8" ht="15">
      <c r="A92" s="26" t="s">
        <v>106</v>
      </c>
      <c r="B92" s="20"/>
      <c r="C92" s="14"/>
      <c r="D92" s="85">
        <v>217966.91</v>
      </c>
      <c r="E92" s="67">
        <v>256600</v>
      </c>
      <c r="F92" s="73">
        <f t="shared" si="1"/>
        <v>-38633.09</v>
      </c>
      <c r="H92" s="2"/>
    </row>
    <row r="93" spans="1:8" ht="15">
      <c r="A93" s="26" t="s">
        <v>99</v>
      </c>
      <c r="B93" s="20"/>
      <c r="C93" s="14"/>
      <c r="D93" s="85">
        <v>5878.15</v>
      </c>
      <c r="E93" s="67">
        <v>10400</v>
      </c>
      <c r="F93" s="73">
        <f t="shared" si="1"/>
        <v>-4521.85</v>
      </c>
      <c r="H93" s="2"/>
    </row>
    <row r="94" spans="1:8" ht="15">
      <c r="A94" s="26" t="s">
        <v>100</v>
      </c>
      <c r="B94" s="20"/>
      <c r="C94" s="14"/>
      <c r="D94" s="85">
        <v>23929.53</v>
      </c>
      <c r="E94" s="67">
        <v>31100</v>
      </c>
      <c r="F94" s="73">
        <f t="shared" si="1"/>
        <v>-7170.470000000001</v>
      </c>
      <c r="H94" s="2"/>
    </row>
    <row r="95" spans="1:8" ht="15">
      <c r="A95" s="26" t="s">
        <v>101</v>
      </c>
      <c r="B95" s="20"/>
      <c r="C95" s="14"/>
      <c r="D95" s="85">
        <v>7724.84</v>
      </c>
      <c r="E95" s="67">
        <v>9200</v>
      </c>
      <c r="F95" s="73">
        <f t="shared" si="1"/>
        <v>-1475.1599999999999</v>
      </c>
      <c r="H95" s="2"/>
    </row>
    <row r="96" spans="1:8" ht="15">
      <c r="A96" s="26" t="s">
        <v>102</v>
      </c>
      <c r="B96" s="20"/>
      <c r="C96" s="14"/>
      <c r="D96" s="85">
        <v>27928.45</v>
      </c>
      <c r="E96" s="67">
        <v>28100</v>
      </c>
      <c r="F96" s="73">
        <f t="shared" si="1"/>
        <v>-171.54999999999927</v>
      </c>
      <c r="H96" s="2"/>
    </row>
    <row r="97" spans="1:8" ht="15">
      <c r="A97" s="26"/>
      <c r="B97" s="20"/>
      <c r="C97" s="14"/>
      <c r="D97" s="85"/>
      <c r="E97" s="67"/>
      <c r="F97" s="73"/>
      <c r="H97" s="2"/>
    </row>
    <row r="98" spans="1:8" ht="15">
      <c r="A98" s="26" t="s">
        <v>105</v>
      </c>
      <c r="B98" s="20"/>
      <c r="C98" s="14"/>
      <c r="D98" s="85"/>
      <c r="E98" s="67">
        <v>-16200</v>
      </c>
      <c r="F98" s="73">
        <f t="shared" si="1"/>
        <v>16200</v>
      </c>
      <c r="H98" s="2"/>
    </row>
    <row r="99" spans="1:8" ht="15">
      <c r="A99" s="26"/>
      <c r="B99" s="20"/>
      <c r="C99" s="14"/>
      <c r="D99" s="85"/>
      <c r="E99" s="67"/>
      <c r="F99" s="73"/>
      <c r="H99" s="2"/>
    </row>
    <row r="100" spans="1:7" ht="15.75">
      <c r="A100" s="62" t="s">
        <v>107</v>
      </c>
      <c r="B100" s="16">
        <v>391031.95</v>
      </c>
      <c r="C100" s="15">
        <f>SUM(C78:C88)</f>
        <v>419588.68</v>
      </c>
      <c r="D100" s="86">
        <f>SUM(D78:D98)</f>
        <v>402996.89000000013</v>
      </c>
      <c r="E100" s="68">
        <f>SUM(E76:E99)</f>
        <v>440000</v>
      </c>
      <c r="F100" s="74">
        <f>D100-E100</f>
        <v>-37003.10999999987</v>
      </c>
      <c r="G100" s="129"/>
    </row>
    <row r="101" spans="1:7" ht="15.75">
      <c r="A101" s="62"/>
      <c r="B101" s="16"/>
      <c r="C101" s="15"/>
      <c r="D101" s="86"/>
      <c r="E101" s="68"/>
      <c r="F101" s="74">
        <f>D101-E101</f>
        <v>0</v>
      </c>
      <c r="G101" s="129"/>
    </row>
    <row r="102" spans="1:7" ht="15.75">
      <c r="A102" s="62" t="s">
        <v>110</v>
      </c>
      <c r="B102" s="16"/>
      <c r="C102" s="15"/>
      <c r="D102" s="86">
        <v>40000</v>
      </c>
      <c r="E102" s="68"/>
      <c r="F102" s="74">
        <f>D102-E102</f>
        <v>40000</v>
      </c>
      <c r="G102" s="129"/>
    </row>
    <row r="103" spans="1:6" ht="15">
      <c r="A103" s="26"/>
      <c r="B103" s="20"/>
      <c r="C103" s="14"/>
      <c r="D103" s="85"/>
      <c r="E103" s="67"/>
      <c r="F103" s="73"/>
    </row>
    <row r="104" spans="1:6" ht="15">
      <c r="A104" s="26" t="s">
        <v>35</v>
      </c>
      <c r="B104" s="20">
        <f>-3847.17+-1923.11</f>
        <v>-5770.28</v>
      </c>
      <c r="C104" s="14">
        <v>-1446.75</v>
      </c>
      <c r="D104" s="85">
        <v>-6032.44</v>
      </c>
      <c r="E104" s="67">
        <v>-5000</v>
      </c>
      <c r="F104" s="73">
        <f>D104-E104</f>
        <v>-1032.4399999999996</v>
      </c>
    </row>
    <row r="105" spans="1:6" ht="15">
      <c r="A105" s="26" t="s">
        <v>103</v>
      </c>
      <c r="B105" s="20"/>
      <c r="C105" s="14"/>
      <c r="D105" s="85">
        <v>-14658.75</v>
      </c>
      <c r="E105" s="67"/>
      <c r="F105" s="73">
        <f>D105-E105</f>
        <v>-14658.75</v>
      </c>
    </row>
    <row r="106" spans="1:6" ht="15">
      <c r="A106" s="26" t="s">
        <v>36</v>
      </c>
      <c r="B106" s="20">
        <v>-5655.68</v>
      </c>
      <c r="C106" s="14"/>
      <c r="D106" s="85"/>
      <c r="E106" s="67"/>
      <c r="F106" s="73"/>
    </row>
    <row r="107" spans="1:6" ht="15">
      <c r="A107" s="30"/>
      <c r="B107" s="31"/>
      <c r="C107" s="14"/>
      <c r="D107" s="85"/>
      <c r="E107" s="67"/>
      <c r="F107" s="77"/>
    </row>
    <row r="108" spans="1:6" s="3" customFormat="1" ht="23.25" customHeight="1" thickBot="1">
      <c r="A108" s="63" t="s">
        <v>2</v>
      </c>
      <c r="B108" s="64">
        <f>SUM(B75:B107)</f>
        <v>992414.9600000001</v>
      </c>
      <c r="C108" s="93">
        <f>C75+C100+C104</f>
        <v>991478.6699999999</v>
      </c>
      <c r="D108" s="92">
        <f>D75+D100+D102+D104+D105</f>
        <v>1014793.3800000004</v>
      </c>
      <c r="E108" s="130">
        <f>E75+E100+E102+E104+E105</f>
        <v>1062100</v>
      </c>
      <c r="F108" s="81">
        <f>D108-E108</f>
        <v>-47306.619999999646</v>
      </c>
    </row>
    <row r="109" spans="1:6" s="3" customFormat="1" ht="23.25" customHeight="1">
      <c r="A109" s="104"/>
      <c r="B109" s="105"/>
      <c r="C109" s="105"/>
      <c r="D109" s="88"/>
      <c r="E109" s="69"/>
      <c r="F109" s="8"/>
    </row>
    <row r="110" spans="1:5" ht="13.5" thickBot="1">
      <c r="A110" s="21"/>
      <c r="E110" s="120"/>
    </row>
    <row r="111" spans="1:6" s="36" customFormat="1" ht="7.5" customHeight="1">
      <c r="A111" s="97"/>
      <c r="B111" s="108"/>
      <c r="C111" s="111"/>
      <c r="D111" s="98"/>
      <c r="E111" s="121"/>
      <c r="F111" s="94"/>
    </row>
    <row r="112" spans="1:6" s="3" customFormat="1" ht="12.75">
      <c r="A112" s="6" t="s">
        <v>45</v>
      </c>
      <c r="B112" s="109"/>
      <c r="C112" s="16">
        <v>178.32</v>
      </c>
      <c r="D112" s="8">
        <v>6000</v>
      </c>
      <c r="E112" s="122">
        <v>6000</v>
      </c>
      <c r="F112" s="74">
        <v>0</v>
      </c>
    </row>
    <row r="113" spans="1:6" ht="6" customHeight="1" thickBot="1">
      <c r="A113" s="99"/>
      <c r="B113" s="110"/>
      <c r="C113" s="112"/>
      <c r="D113" s="72"/>
      <c r="E113" s="123"/>
      <c r="F113" s="100"/>
    </row>
    <row r="114" spans="1:6" ht="6" customHeight="1">
      <c r="A114" s="95"/>
      <c r="B114" s="5"/>
      <c r="C114" s="5"/>
      <c r="D114" s="5"/>
      <c r="E114" s="124"/>
      <c r="F114" s="39"/>
    </row>
    <row r="115" spans="1:6" ht="6" customHeight="1">
      <c r="A115" s="95"/>
      <c r="B115" s="5"/>
      <c r="C115" s="5"/>
      <c r="D115" s="5"/>
      <c r="E115" s="124"/>
      <c r="F115" s="39"/>
    </row>
    <row r="116" spans="1:6" ht="6" customHeight="1">
      <c r="A116" s="95"/>
      <c r="B116" s="5"/>
      <c r="C116" s="5"/>
      <c r="D116" s="5"/>
      <c r="E116" s="124"/>
      <c r="F116" s="39"/>
    </row>
    <row r="117" spans="1:6" ht="6" customHeight="1">
      <c r="A117" s="95"/>
      <c r="B117" s="5"/>
      <c r="C117" s="5"/>
      <c r="D117" s="5"/>
      <c r="E117" s="124"/>
      <c r="F117" s="39"/>
    </row>
    <row r="118" spans="1:6" ht="6" customHeight="1" thickBot="1">
      <c r="A118" s="95"/>
      <c r="B118" s="5"/>
      <c r="C118" s="5"/>
      <c r="D118" s="5"/>
      <c r="E118" s="124"/>
      <c r="F118" s="39"/>
    </row>
    <row r="119" spans="1:6" ht="6.75" customHeight="1">
      <c r="A119" s="107"/>
      <c r="B119" s="113"/>
      <c r="C119" s="115"/>
      <c r="D119" s="115"/>
      <c r="E119" s="125"/>
      <c r="F119" s="117"/>
    </row>
    <row r="120" spans="1:6" s="106" customFormat="1" ht="15">
      <c r="A120" s="128" t="s">
        <v>108</v>
      </c>
      <c r="B120" s="114">
        <f>B108+B112</f>
        <v>992414.9600000001</v>
      </c>
      <c r="C120" s="116">
        <f>C108+C112</f>
        <v>991656.9899999999</v>
      </c>
      <c r="D120" s="116">
        <f>D108+D112</f>
        <v>1020793.3800000004</v>
      </c>
      <c r="E120" s="126">
        <f>E108+E112</f>
        <v>1068100</v>
      </c>
      <c r="F120" s="118">
        <f>D120-E120</f>
        <v>-47306.619999999646</v>
      </c>
    </row>
    <row r="121" spans="1:6" ht="6" customHeight="1" thickBot="1">
      <c r="A121" s="99"/>
      <c r="B121" s="110"/>
      <c r="C121" s="112"/>
      <c r="D121" s="112"/>
      <c r="E121" s="127"/>
      <c r="F121" s="119"/>
    </row>
  </sheetData>
  <mergeCells count="1">
    <mergeCell ref="A1:F1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78" r:id="rId1"/>
  <rowBreaks count="1" manualBreakCount="1">
    <brk id="5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18"/>
  <sheetViews>
    <sheetView tabSelected="1" workbookViewId="0" topLeftCell="A22">
      <selection activeCell="D119" sqref="D119"/>
    </sheetView>
  </sheetViews>
  <sheetFormatPr defaultColWidth="11.421875" defaultRowHeight="12.75"/>
  <cols>
    <col min="1" max="1" width="31.57421875" style="0" customWidth="1"/>
    <col min="2" max="4" width="15.421875" style="2" customWidth="1"/>
    <col min="5" max="5" width="16.28125" style="2" customWidth="1"/>
    <col min="6" max="6" width="3.140625" style="145" customWidth="1"/>
    <col min="7" max="7" width="16.57421875" style="0" customWidth="1"/>
  </cols>
  <sheetData>
    <row r="1" spans="1:6" s="3" customFormat="1" ht="20.25">
      <c r="A1" s="173"/>
      <c r="B1" s="173"/>
      <c r="C1" s="173"/>
      <c r="D1" s="173"/>
      <c r="E1" s="173"/>
      <c r="F1" s="144"/>
    </row>
    <row r="2" spans="1:6" s="3" customFormat="1" ht="21" customHeight="1">
      <c r="A2" s="173" t="s">
        <v>112</v>
      </c>
      <c r="B2" s="173"/>
      <c r="C2" s="173"/>
      <c r="D2" s="173"/>
      <c r="E2" s="173"/>
      <c r="F2" s="173"/>
    </row>
    <row r="3" spans="1:6" s="3" customFormat="1" ht="12.75" customHeight="1">
      <c r="A3" s="33"/>
      <c r="B3" s="33"/>
      <c r="C3" s="33"/>
      <c r="D3" s="33"/>
      <c r="E3" s="33"/>
      <c r="F3" s="144"/>
    </row>
    <row r="4" ht="18" customHeight="1" thickBot="1"/>
    <row r="5" spans="1:6" s="12" customFormat="1" ht="18.75" customHeight="1" thickBot="1">
      <c r="A5" s="10"/>
      <c r="B5" s="56" t="s">
        <v>71</v>
      </c>
      <c r="C5" s="71" t="s">
        <v>97</v>
      </c>
      <c r="D5" s="71" t="s">
        <v>90</v>
      </c>
      <c r="E5" s="138" t="s">
        <v>111</v>
      </c>
      <c r="F5" s="146"/>
    </row>
    <row r="6" spans="1:5" ht="12.75">
      <c r="A6" s="4"/>
      <c r="B6" s="154"/>
      <c r="C6" s="153"/>
      <c r="D6" s="73"/>
      <c r="E6" s="67"/>
    </row>
    <row r="7" spans="1:5" ht="12.75">
      <c r="A7" s="6" t="s">
        <v>3</v>
      </c>
      <c r="B7" s="155"/>
      <c r="C7" s="153"/>
      <c r="D7" s="73"/>
      <c r="E7" s="133"/>
    </row>
    <row r="8" spans="1:6" ht="14.25">
      <c r="A8" s="4" t="s">
        <v>4</v>
      </c>
      <c r="B8" s="154">
        <v>355288.92</v>
      </c>
      <c r="C8" s="73">
        <v>363921.94</v>
      </c>
      <c r="D8" s="73">
        <v>381000</v>
      </c>
      <c r="E8" s="134">
        <v>360000</v>
      </c>
      <c r="F8" s="143" t="s">
        <v>117</v>
      </c>
    </row>
    <row r="9" spans="1:5" ht="14.25">
      <c r="A9" s="4" t="s">
        <v>5</v>
      </c>
      <c r="B9" s="154">
        <v>667.73</v>
      </c>
      <c r="C9" s="73">
        <v>1572.53</v>
      </c>
      <c r="D9" s="73">
        <v>1000</v>
      </c>
      <c r="E9" s="134">
        <v>1800</v>
      </c>
    </row>
    <row r="10" spans="1:5" ht="14.25">
      <c r="A10" s="4" t="s">
        <v>96</v>
      </c>
      <c r="B10" s="154">
        <v>34621.24</v>
      </c>
      <c r="C10" s="73">
        <v>31723.98</v>
      </c>
      <c r="D10" s="73">
        <v>36500</v>
      </c>
      <c r="E10" s="134">
        <v>34100</v>
      </c>
    </row>
    <row r="11" spans="1:5" ht="14.25">
      <c r="A11" s="4" t="s">
        <v>8</v>
      </c>
      <c r="B11" s="154">
        <v>23688.57</v>
      </c>
      <c r="C11" s="73">
        <v>24350</v>
      </c>
      <c r="D11" s="73">
        <v>24850</v>
      </c>
      <c r="E11" s="134">
        <v>25350</v>
      </c>
    </row>
    <row r="12" spans="1:5" ht="14.25">
      <c r="A12" s="4" t="s">
        <v>9</v>
      </c>
      <c r="B12" s="154"/>
      <c r="C12" s="73">
        <v>1196</v>
      </c>
      <c r="D12" s="73">
        <v>1500</v>
      </c>
      <c r="E12" s="134">
        <v>1500</v>
      </c>
    </row>
    <row r="13" spans="1:5" ht="14.25">
      <c r="A13" s="4" t="s">
        <v>10</v>
      </c>
      <c r="B13" s="154">
        <v>3657.36</v>
      </c>
      <c r="C13" s="73">
        <v>3450.48</v>
      </c>
      <c r="D13" s="73">
        <v>3900</v>
      </c>
      <c r="E13" s="134">
        <v>4600</v>
      </c>
    </row>
    <row r="14" spans="1:6" s="3" customFormat="1" ht="15">
      <c r="A14" s="7" t="s">
        <v>11</v>
      </c>
      <c r="B14" s="155">
        <f>SUM(B8:B13)</f>
        <v>417923.81999999995</v>
      </c>
      <c r="C14" s="74">
        <f>SUM(C8:C13)</f>
        <v>426214.93</v>
      </c>
      <c r="D14" s="74">
        <f>SUM(D8:D13)</f>
        <v>448750</v>
      </c>
      <c r="E14" s="139">
        <f>SUM(E8:E13)</f>
        <v>427350</v>
      </c>
      <c r="F14" s="144"/>
    </row>
    <row r="15" spans="1:5" ht="14.25">
      <c r="A15" s="6" t="s">
        <v>12</v>
      </c>
      <c r="B15" s="154"/>
      <c r="C15" s="73"/>
      <c r="D15" s="73"/>
      <c r="E15" s="134"/>
    </row>
    <row r="16" spans="1:5" ht="14.25">
      <c r="A16" s="4" t="s">
        <v>13</v>
      </c>
      <c r="B16" s="154">
        <v>9788.76</v>
      </c>
      <c r="C16" s="73">
        <v>10147.66</v>
      </c>
      <c r="D16" s="73">
        <v>10200</v>
      </c>
      <c r="E16" s="134">
        <v>12600</v>
      </c>
    </row>
    <row r="17" spans="1:5" ht="14.25">
      <c r="A17" s="4"/>
      <c r="B17" s="154"/>
      <c r="C17" s="73"/>
      <c r="D17" s="73">
        <v>9000</v>
      </c>
      <c r="E17" s="134">
        <v>0</v>
      </c>
    </row>
    <row r="18" spans="1:5" ht="14.25">
      <c r="A18" s="4" t="s">
        <v>14</v>
      </c>
      <c r="B18" s="154">
        <v>1829.39</v>
      </c>
      <c r="C18" s="73">
        <v>1829.39</v>
      </c>
      <c r="D18" s="73">
        <v>2200</v>
      </c>
      <c r="E18" s="134">
        <v>7000</v>
      </c>
    </row>
    <row r="19" spans="1:5" ht="14.25">
      <c r="A19" s="4" t="s">
        <v>37</v>
      </c>
      <c r="B19" s="154">
        <v>4062</v>
      </c>
      <c r="C19" s="73">
        <v>4413</v>
      </c>
      <c r="D19" s="73">
        <v>4700</v>
      </c>
      <c r="E19" s="134">
        <v>5000</v>
      </c>
    </row>
    <row r="20" spans="1:5" ht="14.25">
      <c r="A20" s="4" t="s">
        <v>15</v>
      </c>
      <c r="B20" s="154">
        <v>2328.57</v>
      </c>
      <c r="C20" s="73">
        <v>1858.64</v>
      </c>
      <c r="D20" s="73">
        <v>1500</v>
      </c>
      <c r="E20" s="134">
        <v>3000</v>
      </c>
    </row>
    <row r="21" spans="1:5" ht="14.25">
      <c r="A21" s="4" t="s">
        <v>16</v>
      </c>
      <c r="B21" s="154">
        <v>-5255.26</v>
      </c>
      <c r="C21" s="73"/>
      <c r="D21" s="73">
        <v>-4600</v>
      </c>
      <c r="E21" s="134">
        <v>0</v>
      </c>
    </row>
    <row r="22" spans="1:6" s="3" customFormat="1" ht="15">
      <c r="A22" s="7" t="s">
        <v>11</v>
      </c>
      <c r="B22" s="155">
        <f>SUM(B16:B21)</f>
        <v>12753.460000000001</v>
      </c>
      <c r="C22" s="74">
        <f>SUM(C16:C21)</f>
        <v>18248.69</v>
      </c>
      <c r="D22" s="74">
        <f>SUM(D16:D21)</f>
        <v>23000</v>
      </c>
      <c r="E22" s="139">
        <f>SUM(E16:E21)</f>
        <v>27600</v>
      </c>
      <c r="F22" s="144"/>
    </row>
    <row r="23" spans="1:5" ht="14.25">
      <c r="A23" s="6" t="s">
        <v>17</v>
      </c>
      <c r="B23" s="154"/>
      <c r="C23" s="73"/>
      <c r="D23" s="73"/>
      <c r="E23" s="134"/>
    </row>
    <row r="24" spans="1:5" ht="14.25">
      <c r="A24" s="4" t="s">
        <v>18</v>
      </c>
      <c r="B24" s="154">
        <v>1857.59</v>
      </c>
      <c r="C24" s="73">
        <v>2103.4</v>
      </c>
      <c r="D24" s="73">
        <v>2200</v>
      </c>
      <c r="E24" s="134">
        <v>2200</v>
      </c>
    </row>
    <row r="25" spans="1:5" ht="14.25">
      <c r="A25" s="4" t="s">
        <v>1</v>
      </c>
      <c r="B25" s="154">
        <v>23541.38</v>
      </c>
      <c r="C25" s="73">
        <v>12049.1</v>
      </c>
      <c r="D25" s="73">
        <v>15000</v>
      </c>
      <c r="E25" s="134">
        <v>18000</v>
      </c>
    </row>
    <row r="26" spans="1:5" ht="14.25">
      <c r="A26" s="4" t="s">
        <v>29</v>
      </c>
      <c r="B26" s="154">
        <v>5179.88</v>
      </c>
      <c r="C26" s="73">
        <v>6785.08</v>
      </c>
      <c r="D26" s="73">
        <v>9000</v>
      </c>
      <c r="E26" s="134">
        <v>9000</v>
      </c>
    </row>
    <row r="27" spans="1:5" ht="14.25">
      <c r="A27" s="4" t="s">
        <v>19</v>
      </c>
      <c r="B27" s="154">
        <v>3447.45</v>
      </c>
      <c r="C27" s="73">
        <v>6302.98</v>
      </c>
      <c r="D27" s="73">
        <v>6000</v>
      </c>
      <c r="E27" s="134">
        <v>6000</v>
      </c>
    </row>
    <row r="28" spans="1:5" ht="14.25">
      <c r="A28" s="4" t="s">
        <v>50</v>
      </c>
      <c r="B28" s="154"/>
      <c r="C28" s="73">
        <v>3729.13</v>
      </c>
      <c r="D28" s="73">
        <v>4000</v>
      </c>
      <c r="E28" s="134">
        <v>4000</v>
      </c>
    </row>
    <row r="29" spans="1:5" ht="14.25">
      <c r="A29" s="4" t="s">
        <v>20</v>
      </c>
      <c r="B29" s="154">
        <v>596.13</v>
      </c>
      <c r="C29" s="73">
        <v>676.1</v>
      </c>
      <c r="D29" s="73">
        <v>800</v>
      </c>
      <c r="E29" s="134">
        <v>800</v>
      </c>
    </row>
    <row r="30" spans="1:5" ht="14.25">
      <c r="A30" s="4" t="s">
        <v>21</v>
      </c>
      <c r="B30" s="154">
        <f>5187.08+3181.54</f>
        <v>8368.619999999999</v>
      </c>
      <c r="C30" s="73">
        <f>1054.03+6018.37</f>
        <v>7072.4</v>
      </c>
      <c r="D30" s="73">
        <v>8000</v>
      </c>
      <c r="E30" s="134">
        <v>8000</v>
      </c>
    </row>
    <row r="31" spans="1:5" ht="14.25">
      <c r="A31" s="4" t="s">
        <v>22</v>
      </c>
      <c r="B31" s="154">
        <v>1927.35</v>
      </c>
      <c r="C31" s="73">
        <v>531.98</v>
      </c>
      <c r="D31" s="73">
        <v>800</v>
      </c>
      <c r="E31" s="134">
        <v>800</v>
      </c>
    </row>
    <row r="32" spans="1:5" ht="14.25">
      <c r="A32" s="4" t="s">
        <v>31</v>
      </c>
      <c r="B32" s="154">
        <v>5464.21</v>
      </c>
      <c r="C32" s="73">
        <v>1941.49</v>
      </c>
      <c r="D32" s="73">
        <v>2000</v>
      </c>
      <c r="E32" s="134">
        <v>2000</v>
      </c>
    </row>
    <row r="33" spans="1:5" ht="14.25">
      <c r="A33" s="4" t="s">
        <v>95</v>
      </c>
      <c r="B33" s="154"/>
      <c r="C33" s="73"/>
      <c r="D33" s="73">
        <v>5000</v>
      </c>
      <c r="E33" s="134">
        <v>5000</v>
      </c>
    </row>
    <row r="34" spans="1:5" ht="14.25">
      <c r="A34" s="4" t="s">
        <v>30</v>
      </c>
      <c r="B34" s="154">
        <v>2806.06</v>
      </c>
      <c r="C34" s="73">
        <v>1821.09</v>
      </c>
      <c r="D34" s="73">
        <v>3000</v>
      </c>
      <c r="E34" s="134">
        <v>3000</v>
      </c>
    </row>
    <row r="35" spans="1:5" ht="14.25">
      <c r="A35" s="4" t="s">
        <v>23</v>
      </c>
      <c r="B35" s="154">
        <f>1984.96+3193.05</f>
        <v>5178.01</v>
      </c>
      <c r="C35" s="73">
        <f>393.17+3237.6</f>
        <v>3630.77</v>
      </c>
      <c r="D35" s="73">
        <v>5000</v>
      </c>
      <c r="E35" s="134">
        <v>5000</v>
      </c>
    </row>
    <row r="36" spans="1:5" ht="15">
      <c r="A36" s="7" t="s">
        <v>24</v>
      </c>
      <c r="B36" s="155">
        <f>SUM(B24:B35)</f>
        <v>58366.68</v>
      </c>
      <c r="C36" s="74">
        <f>SUM(C24:C35)</f>
        <v>46643.52</v>
      </c>
      <c r="D36" s="74">
        <f>SUM(D24:D35)</f>
        <v>60800</v>
      </c>
      <c r="E36" s="139">
        <f>SUM(E24:E35)</f>
        <v>63800</v>
      </c>
    </row>
    <row r="37" spans="1:5" ht="14.25">
      <c r="A37" s="6" t="s">
        <v>0</v>
      </c>
      <c r="B37" s="154"/>
      <c r="C37" s="73"/>
      <c r="D37" s="73"/>
      <c r="E37" s="134"/>
    </row>
    <row r="38" spans="1:5" ht="14.25">
      <c r="A38" s="4" t="s">
        <v>25</v>
      </c>
      <c r="B38" s="154">
        <v>6068.94</v>
      </c>
      <c r="C38" s="73">
        <v>5906.8</v>
      </c>
      <c r="D38" s="73">
        <v>6000</v>
      </c>
      <c r="E38" s="134">
        <v>6500</v>
      </c>
    </row>
    <row r="39" spans="1:5" ht="14.25">
      <c r="A39" s="4" t="s">
        <v>41</v>
      </c>
      <c r="B39" s="154">
        <f>236.36+4014.11</f>
        <v>4250.47</v>
      </c>
      <c r="C39" s="73">
        <v>4048.2</v>
      </c>
      <c r="D39" s="73">
        <v>5000</v>
      </c>
      <c r="E39" s="134">
        <v>5000</v>
      </c>
    </row>
    <row r="40" spans="1:5" ht="14.25">
      <c r="A40" s="4" t="s">
        <v>92</v>
      </c>
      <c r="B40" s="154">
        <v>4709.94</v>
      </c>
      <c r="C40" s="73">
        <v>5425.69</v>
      </c>
      <c r="D40" s="73">
        <v>4150</v>
      </c>
      <c r="E40" s="134">
        <v>6500</v>
      </c>
    </row>
    <row r="41" spans="1:5" ht="14.25">
      <c r="A41" s="4" t="s">
        <v>26</v>
      </c>
      <c r="B41" s="154">
        <v>18500</v>
      </c>
      <c r="C41" s="73">
        <v>18500</v>
      </c>
      <c r="D41" s="73">
        <v>20000</v>
      </c>
      <c r="E41" s="134">
        <v>21000</v>
      </c>
    </row>
    <row r="42" spans="1:6" ht="14.25">
      <c r="A42" s="4" t="s">
        <v>116</v>
      </c>
      <c r="B42" s="154"/>
      <c r="C42" s="73"/>
      <c r="D42" s="73"/>
      <c r="E42" s="134">
        <v>6000</v>
      </c>
      <c r="F42" s="145" t="s">
        <v>118</v>
      </c>
    </row>
    <row r="43" spans="1:5" ht="15">
      <c r="A43" s="7" t="s">
        <v>24</v>
      </c>
      <c r="B43" s="155">
        <f>SUM(B38:B41)</f>
        <v>33529.35</v>
      </c>
      <c r="C43" s="74">
        <f>SUM(C38:C41)</f>
        <v>33880.69</v>
      </c>
      <c r="D43" s="74">
        <f>SUM(D38:D41)</f>
        <v>35150</v>
      </c>
      <c r="E43" s="139">
        <f>SUM(E38:E42)</f>
        <v>45000</v>
      </c>
    </row>
    <row r="44" spans="1:5" ht="14.25">
      <c r="A44" s="6" t="s">
        <v>43</v>
      </c>
      <c r="B44" s="154"/>
      <c r="C44" s="73"/>
      <c r="D44" s="73"/>
      <c r="E44" s="134"/>
    </row>
    <row r="45" spans="1:5" ht="14.25">
      <c r="A45" s="35" t="s">
        <v>46</v>
      </c>
      <c r="B45" s="154">
        <v>3852.32</v>
      </c>
      <c r="C45" s="73">
        <v>4734.7</v>
      </c>
      <c r="D45" s="73">
        <v>5000</v>
      </c>
      <c r="E45" s="134">
        <v>5000</v>
      </c>
    </row>
    <row r="46" spans="1:5" ht="14.25">
      <c r="A46" s="35" t="s">
        <v>49</v>
      </c>
      <c r="B46" s="154">
        <v>2301.04</v>
      </c>
      <c r="C46" s="73">
        <v>1249.12</v>
      </c>
      <c r="D46" s="73">
        <v>2000</v>
      </c>
      <c r="E46" s="134">
        <v>2000</v>
      </c>
    </row>
    <row r="47" spans="1:5" ht="14.25">
      <c r="A47" s="4" t="s">
        <v>42</v>
      </c>
      <c r="B47" s="154">
        <v>4573.32</v>
      </c>
      <c r="C47" s="73">
        <v>12924.67</v>
      </c>
      <c r="D47" s="73">
        <v>11000</v>
      </c>
      <c r="E47" s="134">
        <v>14500</v>
      </c>
    </row>
    <row r="48" spans="1:5" ht="14.25">
      <c r="A48" s="4" t="s">
        <v>27</v>
      </c>
      <c r="B48" s="154">
        <v>1329.3</v>
      </c>
      <c r="C48" s="73"/>
      <c r="D48" s="73">
        <v>2000</v>
      </c>
      <c r="E48" s="134">
        <v>2000</v>
      </c>
    </row>
    <row r="49" spans="1:5" ht="14.25">
      <c r="A49" s="4" t="s">
        <v>48</v>
      </c>
      <c r="B49" s="154">
        <f>1640.42+414.18</f>
        <v>2054.6</v>
      </c>
      <c r="C49" s="73">
        <f>1966.82+1974.67</f>
        <v>3941.49</v>
      </c>
      <c r="D49" s="73">
        <v>5000</v>
      </c>
      <c r="E49" s="134">
        <v>5000</v>
      </c>
    </row>
    <row r="50" spans="1:5" ht="14.25">
      <c r="A50" s="4" t="s">
        <v>28</v>
      </c>
      <c r="B50" s="154">
        <v>1167</v>
      </c>
      <c r="C50" s="73">
        <v>343.92</v>
      </c>
      <c r="D50" s="73">
        <v>2000</v>
      </c>
      <c r="E50" s="134">
        <v>2000</v>
      </c>
    </row>
    <row r="51" spans="1:5" ht="14.25">
      <c r="A51" s="4" t="s">
        <v>51</v>
      </c>
      <c r="B51" s="154">
        <v>1255.8</v>
      </c>
      <c r="C51" s="73">
        <v>1425.97</v>
      </c>
      <c r="D51" s="73">
        <v>1400</v>
      </c>
      <c r="E51" s="134">
        <v>1400</v>
      </c>
    </row>
    <row r="52" spans="1:5" ht="14.25">
      <c r="A52" s="4" t="s">
        <v>23</v>
      </c>
      <c r="B52" s="154">
        <f>433.91+19.82</f>
        <v>453.73</v>
      </c>
      <c r="C52" s="73">
        <f>146.78+3499.9</f>
        <v>3646.6800000000003</v>
      </c>
      <c r="D52" s="73">
        <v>4000</v>
      </c>
      <c r="E52" s="134">
        <v>4000</v>
      </c>
    </row>
    <row r="53" spans="1:5" ht="15">
      <c r="A53" s="7" t="s">
        <v>24</v>
      </c>
      <c r="B53" s="155">
        <f>SUM(B45:B52)</f>
        <v>16987.11</v>
      </c>
      <c r="C53" s="74">
        <f>SUM(C44:C52)</f>
        <v>28266.549999999996</v>
      </c>
      <c r="D53" s="74">
        <f>SUM(D44:D52)</f>
        <v>32400</v>
      </c>
      <c r="E53" s="139">
        <f>SUM(E44:E52)</f>
        <v>35900</v>
      </c>
    </row>
    <row r="54" spans="1:5" ht="15" thickBot="1">
      <c r="A54" s="7"/>
      <c r="B54" s="155"/>
      <c r="C54" s="74"/>
      <c r="D54" s="74"/>
      <c r="E54" s="134"/>
    </row>
    <row r="55" spans="1:5" ht="15.75" thickBot="1">
      <c r="A55" s="78" t="s">
        <v>53</v>
      </c>
      <c r="B55" s="156">
        <f>B14+B22+B36+B43+B53</f>
        <v>539560.4199999999</v>
      </c>
      <c r="C55" s="131">
        <f>C14+C22+C36+C43+C53</f>
        <v>553254.3800000001</v>
      </c>
      <c r="D55" s="131">
        <f>D14+D22+D36+D43+D53</f>
        <v>600100</v>
      </c>
      <c r="E55" s="140">
        <f>E14+E22+E36+E43+E53</f>
        <v>599650</v>
      </c>
    </row>
    <row r="56" spans="1:6" ht="14.25">
      <c r="A56" s="46"/>
      <c r="B56" s="8"/>
      <c r="C56" s="8"/>
      <c r="D56" s="8"/>
      <c r="E56" s="135"/>
      <c r="F56" s="147"/>
    </row>
    <row r="57" spans="1:6" ht="14.25">
      <c r="A57" s="46"/>
      <c r="B57" s="8"/>
      <c r="C57" s="8"/>
      <c r="D57" s="8"/>
      <c r="E57" s="135"/>
      <c r="F57" s="147"/>
    </row>
    <row r="58" spans="1:6" ht="14.25">
      <c r="A58" s="46"/>
      <c r="B58" s="8"/>
      <c r="C58" s="8"/>
      <c r="D58" s="8"/>
      <c r="E58" s="135"/>
      <c r="F58" s="147"/>
    </row>
    <row r="59" spans="1:6" ht="14.25">
      <c r="A59" s="46"/>
      <c r="B59" s="8"/>
      <c r="C59" s="8"/>
      <c r="D59" s="8"/>
      <c r="E59" s="135"/>
      <c r="F59" s="147"/>
    </row>
    <row r="60" spans="1:6" ht="14.25">
      <c r="A60" s="46"/>
      <c r="B60" s="8"/>
      <c r="C60" s="8"/>
      <c r="D60" s="8"/>
      <c r="E60" s="135"/>
      <c r="F60" s="147"/>
    </row>
    <row r="61" spans="1:6" ht="15" thickBot="1">
      <c r="A61" s="46"/>
      <c r="B61" s="8"/>
      <c r="C61" s="8"/>
      <c r="D61" s="8"/>
      <c r="E61" s="135"/>
      <c r="F61" s="147"/>
    </row>
    <row r="62" spans="1:5" ht="13.5" thickBot="1">
      <c r="A62" s="10"/>
      <c r="B62" s="56" t="str">
        <f>B5</f>
        <v>DEPENSES 2002</v>
      </c>
      <c r="C62" s="11" t="str">
        <f>C5</f>
        <v>DEPENSES 2003</v>
      </c>
      <c r="D62" s="56" t="str">
        <f>D5</f>
        <v>BUDGET 2004</v>
      </c>
      <c r="E62" s="56" t="str">
        <f>E5</f>
        <v>BUDGET 2005</v>
      </c>
    </row>
    <row r="63" spans="1:5" ht="14.25">
      <c r="A63" s="7"/>
      <c r="B63" s="155"/>
      <c r="C63" s="8"/>
      <c r="D63" s="157"/>
      <c r="E63" s="168"/>
    </row>
    <row r="64" spans="1:5" ht="14.25">
      <c r="A64" s="61" t="s">
        <v>78</v>
      </c>
      <c r="B64" s="157">
        <f>B55</f>
        <v>539560.4199999999</v>
      </c>
      <c r="C64" s="39">
        <f>C55</f>
        <v>553254.3800000001</v>
      </c>
      <c r="D64" s="157">
        <f>D55</f>
        <v>600100</v>
      </c>
      <c r="E64" s="168">
        <f>E55</f>
        <v>599650</v>
      </c>
    </row>
    <row r="65" spans="1:5" ht="14.25">
      <c r="A65" s="7"/>
      <c r="B65" s="155"/>
      <c r="C65" s="39"/>
      <c r="D65" s="157"/>
      <c r="E65" s="168"/>
    </row>
    <row r="66" spans="1:5" ht="14.25">
      <c r="A66" s="34" t="s">
        <v>44</v>
      </c>
      <c r="B66" s="155"/>
      <c r="C66" s="39"/>
      <c r="D66" s="157"/>
      <c r="E66" s="168"/>
    </row>
    <row r="67" spans="1:5" ht="14.25">
      <c r="A67" s="27" t="s">
        <v>93</v>
      </c>
      <c r="B67" s="155"/>
      <c r="C67" s="39">
        <v>2403.96</v>
      </c>
      <c r="D67" s="157">
        <v>3000</v>
      </c>
      <c r="E67" s="168">
        <v>2000</v>
      </c>
    </row>
    <row r="68" spans="1:7" ht="14.25">
      <c r="A68" s="27" t="s">
        <v>72</v>
      </c>
      <c r="B68" s="157">
        <v>3588</v>
      </c>
      <c r="C68" s="39">
        <v>1483.04</v>
      </c>
      <c r="D68" s="157">
        <v>2000</v>
      </c>
      <c r="E68" s="168">
        <v>4000</v>
      </c>
      <c r="G68" s="51"/>
    </row>
    <row r="69" spans="1:7" ht="14.25">
      <c r="A69" s="27" t="s">
        <v>113</v>
      </c>
      <c r="B69" s="157">
        <v>7128.75</v>
      </c>
      <c r="C69" s="39">
        <v>9009.55</v>
      </c>
      <c r="D69" s="157">
        <v>5000</v>
      </c>
      <c r="E69" s="168">
        <v>5000</v>
      </c>
      <c r="G69" s="51"/>
    </row>
    <row r="70" spans="1:7" ht="14.25">
      <c r="A70" s="27" t="s">
        <v>74</v>
      </c>
      <c r="B70" s="157">
        <v>3073.04</v>
      </c>
      <c r="C70" s="39">
        <v>5806.67</v>
      </c>
      <c r="D70" s="157">
        <v>7000</v>
      </c>
      <c r="E70" s="168">
        <v>7000</v>
      </c>
      <c r="G70" s="51"/>
    </row>
    <row r="71" spans="1:7" ht="14.25">
      <c r="A71" s="27" t="s">
        <v>47</v>
      </c>
      <c r="B71" s="157">
        <v>7329.08</v>
      </c>
      <c r="C71" s="39">
        <v>3276.22</v>
      </c>
      <c r="D71" s="157">
        <v>1500</v>
      </c>
      <c r="E71" s="168">
        <v>1700</v>
      </c>
      <c r="G71" s="52"/>
    </row>
    <row r="72" spans="1:7" ht="14.25">
      <c r="A72" s="27" t="s">
        <v>75</v>
      </c>
      <c r="B72" s="157">
        <v>2913.24</v>
      </c>
      <c r="C72" s="39">
        <v>11888.29</v>
      </c>
      <c r="D72" s="157">
        <v>5000</v>
      </c>
      <c r="E72" s="168">
        <v>5000</v>
      </c>
      <c r="G72" s="51"/>
    </row>
    <row r="73" spans="1:7" ht="14.25">
      <c r="A73" s="27" t="s">
        <v>76</v>
      </c>
      <c r="B73" s="157">
        <v>6174.77</v>
      </c>
      <c r="C73" s="39"/>
      <c r="D73" s="157">
        <v>1000</v>
      </c>
      <c r="E73" s="168">
        <v>3000</v>
      </c>
      <c r="G73" s="52"/>
    </row>
    <row r="74" spans="1:7" ht="14.25">
      <c r="A74" s="27" t="s">
        <v>77</v>
      </c>
      <c r="B74" s="157">
        <v>3569.44</v>
      </c>
      <c r="C74" s="39">
        <f>5309.93+55.64</f>
        <v>5365.570000000001</v>
      </c>
      <c r="D74" s="157">
        <v>4000</v>
      </c>
      <c r="E74" s="168">
        <v>2500</v>
      </c>
      <c r="G74" s="52"/>
    </row>
    <row r="75" spans="1:7" ht="12.75">
      <c r="A75" s="7" t="s">
        <v>24</v>
      </c>
      <c r="B75" s="155">
        <f>SUM(B68:B74)</f>
        <v>33776.32</v>
      </c>
      <c r="C75" s="8">
        <f>SUM(C67:C74)</f>
        <v>39233.3</v>
      </c>
      <c r="D75" s="155">
        <f>SUM(D67:D74)</f>
        <v>28500</v>
      </c>
      <c r="E75" s="155">
        <f>SUM(E67:E74)</f>
        <v>30200</v>
      </c>
      <c r="G75" s="52"/>
    </row>
    <row r="76" spans="1:7" ht="14.25">
      <c r="A76" s="34"/>
      <c r="B76" s="155"/>
      <c r="C76" s="39"/>
      <c r="D76" s="157"/>
      <c r="E76" s="168"/>
      <c r="G76" s="52"/>
    </row>
    <row r="77" spans="1:7" ht="14.25">
      <c r="A77" s="101"/>
      <c r="B77" s="158"/>
      <c r="C77" s="159"/>
      <c r="D77" s="77"/>
      <c r="E77" s="169"/>
      <c r="G77" s="52"/>
    </row>
    <row r="78" spans="1:5" ht="15">
      <c r="A78" s="23" t="s">
        <v>52</v>
      </c>
      <c r="B78" s="158">
        <f>B55+B75</f>
        <v>573336.7399999999</v>
      </c>
      <c r="C78" s="22">
        <f>C55+C75</f>
        <v>592487.6800000002</v>
      </c>
      <c r="D78" s="158">
        <f>D55+D75</f>
        <v>628600</v>
      </c>
      <c r="E78" s="170">
        <f>E55+E75</f>
        <v>629850</v>
      </c>
    </row>
    <row r="79" spans="1:5" ht="14.25">
      <c r="A79" s="4"/>
      <c r="B79" s="154"/>
      <c r="C79" s="39"/>
      <c r="D79" s="157"/>
      <c r="E79" s="168"/>
    </row>
    <row r="80" spans="1:5" ht="14.25">
      <c r="A80" s="26" t="s">
        <v>124</v>
      </c>
      <c r="B80" s="154"/>
      <c r="C80" s="39"/>
      <c r="D80" s="157"/>
      <c r="E80" s="168">
        <v>51600</v>
      </c>
    </row>
    <row r="81" spans="1:5" ht="14.25">
      <c r="A81" s="26" t="s">
        <v>114</v>
      </c>
      <c r="B81" s="154"/>
      <c r="C81" s="39"/>
      <c r="D81" s="157"/>
      <c r="E81" s="168">
        <v>8000</v>
      </c>
    </row>
    <row r="82" spans="1:5" ht="14.25">
      <c r="A82" s="26"/>
      <c r="B82" s="154"/>
      <c r="C82" s="39"/>
      <c r="D82" s="157"/>
      <c r="E82" s="168"/>
    </row>
    <row r="83" spans="1:5" ht="14.25">
      <c r="A83" s="26"/>
      <c r="B83" s="154"/>
      <c r="C83" s="39"/>
      <c r="D83" s="157"/>
      <c r="E83" s="168"/>
    </row>
    <row r="84" spans="1:5" ht="14.25">
      <c r="A84" s="62" t="s">
        <v>107</v>
      </c>
      <c r="B84" s="155">
        <v>419588.68</v>
      </c>
      <c r="C84" s="8">
        <v>402996.89</v>
      </c>
      <c r="D84" s="155">
        <v>524000</v>
      </c>
      <c r="E84" s="168"/>
    </row>
    <row r="85" spans="1:5" ht="14.25">
      <c r="A85" s="26" t="s">
        <v>115</v>
      </c>
      <c r="B85" s="155"/>
      <c r="C85" s="8"/>
      <c r="D85" s="155">
        <v>-60000</v>
      </c>
      <c r="E85" s="168"/>
    </row>
    <row r="86" spans="1:5" ht="14.25">
      <c r="A86" s="26"/>
      <c r="B86" s="155"/>
      <c r="C86" s="8"/>
      <c r="D86" s="155"/>
      <c r="E86" s="168"/>
    </row>
    <row r="87" spans="1:5" ht="14.25">
      <c r="A87" s="26"/>
      <c r="B87" s="155"/>
      <c r="C87" s="8"/>
      <c r="D87" s="155"/>
      <c r="E87" s="168"/>
    </row>
    <row r="88" spans="1:5" ht="14.25">
      <c r="A88" s="62" t="s">
        <v>110</v>
      </c>
      <c r="B88" s="155"/>
      <c r="C88" s="8">
        <v>40000</v>
      </c>
      <c r="D88" s="155"/>
      <c r="E88" s="168"/>
    </row>
    <row r="89" spans="1:5" ht="14.25">
      <c r="A89" s="26" t="s">
        <v>123</v>
      </c>
      <c r="B89" s="154"/>
      <c r="C89" s="39"/>
      <c r="D89" s="157"/>
      <c r="E89" s="168"/>
    </row>
    <row r="90" spans="1:5" ht="14.25">
      <c r="A90" s="26"/>
      <c r="B90" s="154"/>
      <c r="C90" s="39"/>
      <c r="D90" s="157"/>
      <c r="E90" s="168"/>
    </row>
    <row r="91" spans="1:5" ht="14.25">
      <c r="A91" s="26"/>
      <c r="B91" s="154"/>
      <c r="C91" s="39"/>
      <c r="D91" s="157"/>
      <c r="E91" s="168"/>
    </row>
    <row r="92" spans="1:5" ht="14.25">
      <c r="A92" s="26" t="s">
        <v>35</v>
      </c>
      <c r="B92" s="154">
        <v>-1446.75</v>
      </c>
      <c r="C92" s="39">
        <v>-6032.44</v>
      </c>
      <c r="D92" s="157"/>
      <c r="E92" s="168">
        <v>-5500</v>
      </c>
    </row>
    <row r="93" spans="1:5" ht="14.25">
      <c r="A93" s="26" t="s">
        <v>103</v>
      </c>
      <c r="B93" s="154"/>
      <c r="C93" s="39">
        <v>-14658.75</v>
      </c>
      <c r="D93" s="157"/>
      <c r="E93" s="168"/>
    </row>
    <row r="94" spans="1:5" ht="14.25">
      <c r="A94" s="26"/>
      <c r="B94" s="154"/>
      <c r="C94" s="39"/>
      <c r="D94" s="157"/>
      <c r="E94" s="168"/>
    </row>
    <row r="95" spans="1:5" ht="14.25">
      <c r="A95" s="30"/>
      <c r="B95" s="154"/>
      <c r="C95" s="39"/>
      <c r="D95" s="157"/>
      <c r="E95" s="168"/>
    </row>
    <row r="96" spans="1:6" s="3" customFormat="1" ht="23.25" customHeight="1" thickBot="1">
      <c r="A96" s="166" t="s">
        <v>2</v>
      </c>
      <c r="B96" s="167">
        <f>SUM(B78:B94)</f>
        <v>991478.6699999999</v>
      </c>
      <c r="C96" s="167">
        <f>SUM(C78:C94)</f>
        <v>1014793.3800000002</v>
      </c>
      <c r="D96" s="167">
        <f>SUM(D78:D94)</f>
        <v>1092600</v>
      </c>
      <c r="E96" s="165">
        <f>SUM(E78:E94)</f>
        <v>683950</v>
      </c>
      <c r="F96" s="144"/>
    </row>
    <row r="97" spans="1:6" s="3" customFormat="1" ht="23.25" customHeight="1">
      <c r="A97" s="104"/>
      <c r="B97" s="105"/>
      <c r="C97" s="8"/>
      <c r="D97" s="8"/>
      <c r="E97" s="135"/>
      <c r="F97" s="144"/>
    </row>
    <row r="98" spans="1:5" ht="15" thickBot="1">
      <c r="A98" s="21"/>
      <c r="C98" s="76"/>
      <c r="D98" s="76"/>
      <c r="E98" s="136"/>
    </row>
    <row r="99" spans="1:6" s="36" customFormat="1" ht="7.5" customHeight="1">
      <c r="A99" s="97"/>
      <c r="B99" s="160"/>
      <c r="C99" s="160"/>
      <c r="D99" s="160"/>
      <c r="E99" s="142"/>
      <c r="F99" s="148"/>
    </row>
    <row r="100" spans="1:6" s="3" customFormat="1" ht="15">
      <c r="A100" s="6" t="s">
        <v>45</v>
      </c>
      <c r="B100" s="155">
        <v>178.32</v>
      </c>
      <c r="C100" s="155">
        <v>6000</v>
      </c>
      <c r="D100" s="155">
        <v>10000</v>
      </c>
      <c r="E100" s="139">
        <v>15000</v>
      </c>
      <c r="F100" s="144"/>
    </row>
    <row r="101" spans="1:5" ht="6" customHeight="1" thickBot="1">
      <c r="A101" s="99"/>
      <c r="B101" s="163"/>
      <c r="C101" s="161"/>
      <c r="D101" s="161"/>
      <c r="E101" s="137"/>
    </row>
    <row r="102" spans="1:5" ht="6" customHeight="1">
      <c r="A102" s="95"/>
      <c r="B102" s="5"/>
      <c r="C102" s="39"/>
      <c r="D102" s="39"/>
      <c r="E102" s="135"/>
    </row>
    <row r="103" spans="1:5" ht="6" customHeight="1">
      <c r="A103" s="95"/>
      <c r="B103" s="5"/>
      <c r="C103" s="39"/>
      <c r="D103" s="39"/>
      <c r="E103" s="135"/>
    </row>
    <row r="104" spans="1:5" ht="6" customHeight="1">
      <c r="A104" s="95"/>
      <c r="B104" s="5"/>
      <c r="C104" s="39"/>
      <c r="D104" s="39"/>
      <c r="E104" s="135"/>
    </row>
    <row r="105" spans="1:5" ht="6" customHeight="1">
      <c r="A105" s="95"/>
      <c r="B105" s="5"/>
      <c r="C105" s="39"/>
      <c r="D105" s="39"/>
      <c r="E105" s="135"/>
    </row>
    <row r="106" spans="1:5" ht="6" customHeight="1" thickBot="1">
      <c r="A106" s="95"/>
      <c r="B106" s="5"/>
      <c r="C106" s="39"/>
      <c r="D106" s="39"/>
      <c r="E106" s="135"/>
    </row>
    <row r="107" spans="1:5" ht="6.75" customHeight="1">
      <c r="A107" s="107"/>
      <c r="B107" s="162"/>
      <c r="C107" s="141"/>
      <c r="D107" s="164"/>
      <c r="E107" s="142"/>
    </row>
    <row r="108" spans="1:6" s="106" customFormat="1" ht="15">
      <c r="A108" s="128" t="s">
        <v>108</v>
      </c>
      <c r="B108" s="155">
        <f>B96+B100</f>
        <v>991656.9899999999</v>
      </c>
      <c r="C108" s="8">
        <f>C96+C100</f>
        <v>1020793.3800000002</v>
      </c>
      <c r="D108" s="155">
        <f>D96+D100</f>
        <v>1102600</v>
      </c>
      <c r="E108" s="139">
        <f>E96+E100</f>
        <v>698950</v>
      </c>
      <c r="F108" s="149"/>
    </row>
    <row r="109" spans="1:5" ht="6" customHeight="1" thickBot="1">
      <c r="A109" s="99"/>
      <c r="B109" s="163"/>
      <c r="C109" s="132"/>
      <c r="D109" s="161"/>
      <c r="E109" s="137"/>
    </row>
    <row r="110" spans="1:5" ht="12.75">
      <c r="A110" s="95"/>
      <c r="B110" s="5"/>
      <c r="C110" s="5"/>
      <c r="D110" s="39"/>
      <c r="E110" s="5"/>
    </row>
    <row r="114" spans="1:2" ht="12.75">
      <c r="A114" s="151" t="s">
        <v>119</v>
      </c>
      <c r="B114" s="2" t="s">
        <v>125</v>
      </c>
    </row>
    <row r="115" ht="12.75">
      <c r="B115" s="2" t="s">
        <v>126</v>
      </c>
    </row>
    <row r="117" spans="2:4" ht="12.75">
      <c r="B117" s="152" t="s">
        <v>121</v>
      </c>
      <c r="C117" s="150" t="s">
        <v>117</v>
      </c>
      <c r="D117" s="2" t="s">
        <v>120</v>
      </c>
    </row>
    <row r="118" spans="2:4" ht="12.75">
      <c r="B118" s="152" t="s">
        <v>122</v>
      </c>
      <c r="C118" s="150" t="s">
        <v>118</v>
      </c>
      <c r="D118" s="2" t="s">
        <v>127</v>
      </c>
    </row>
  </sheetData>
  <mergeCells count="2">
    <mergeCell ref="A1:E1"/>
    <mergeCell ref="A2:F2"/>
  </mergeCells>
  <printOptions horizontalCentered="1"/>
  <pageMargins left="0.1968503937007874" right="0.1968503937007874" top="0.3937007874015748" bottom="0" header="0.5118110236220472" footer="0.5118110236220472"/>
  <pageSetup horizontalDpi="600" verticalDpi="600" orientation="portrait" paperSize="9" scale="9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A.S.E.R.E.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Gabaglio</dc:creator>
  <cp:keywords/>
  <dc:description/>
  <cp:lastModifiedBy>M. Gabaglio</cp:lastModifiedBy>
  <cp:lastPrinted>2005-01-26T17:31:27Z</cp:lastPrinted>
  <dcterms:created xsi:type="dcterms:W3CDTF">2002-10-07T07:14:13Z</dcterms:created>
  <dcterms:modified xsi:type="dcterms:W3CDTF">2005-01-27T08:24:28Z</dcterms:modified>
  <cp:category/>
  <cp:version/>
  <cp:contentType/>
  <cp:contentStatus/>
</cp:coreProperties>
</file>